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kapitálové výdavky" sheetId="1" r:id="rId1"/>
    <sheet name="bežne výdavky" sheetId="2" r:id="rId2"/>
  </sheets>
  <definedNames>
    <definedName name="Excel_BuiltIn__FilterDatabase" localSheetId="1">'bežne výdavky'!$A$4:$C$4</definedName>
    <definedName name="_xlnm.Print_Titles" localSheetId="1">'bežne výdavky'!$2:$6</definedName>
    <definedName name="_xlnm.Print_Area" localSheetId="1">'bežne výdavky'!$A$1:$I$333</definedName>
    <definedName name="_xlnm.Print_Area" localSheetId="0">'kapitálové výdavky'!$A$1:$I$61</definedName>
  </definedNames>
  <calcPr fullCalcOnLoad="1"/>
</workbook>
</file>

<file path=xl/sharedStrings.xml><?xml version="1.0" encoding="utf-8"?>
<sst xmlns="http://schemas.openxmlformats.org/spreadsheetml/2006/main" count="404" uniqueCount="299">
  <si>
    <t>Kapitálové výdavky</t>
  </si>
  <si>
    <t>Skutočnosť 2020</t>
  </si>
  <si>
    <t>Skutočnosť 2021</t>
  </si>
  <si>
    <t>Skutočnosť 2022</t>
  </si>
  <si>
    <t>01. Všeobecné verejné služby</t>
  </si>
  <si>
    <t>01.1.2</t>
  </si>
  <si>
    <t>Nákup prevádzk.strojov,prístr.zar.</t>
  </si>
  <si>
    <t>Územný plán - doplnenie</t>
  </si>
  <si>
    <t>Nákup pozemkov / zberný dvor/</t>
  </si>
  <si>
    <t>04. Ekonomická oblasť</t>
  </si>
  <si>
    <t>04.5.1.3 Správa a údržba ciest</t>
  </si>
  <si>
    <t>Obstarávanie kapitálových aktív</t>
  </si>
  <si>
    <t>Rekonštrukcia cesty k cintorínu</t>
  </si>
  <si>
    <t>Rekonštrukcia cesty RD č.162,213,214</t>
  </si>
  <si>
    <t>Vybud. parkoviska pri cintoríne a  pri autobusovej zastavky</t>
  </si>
  <si>
    <t>05.4.0.</t>
  </si>
  <si>
    <t>Ochrana prírody a krajiny</t>
  </si>
  <si>
    <t>Nákup trakt. kosačky+príslušenstvo</t>
  </si>
  <si>
    <t>06. Bývanie a občianska vybavenosť</t>
  </si>
  <si>
    <t>06.4.0 Verejné osvetlenie</t>
  </si>
  <si>
    <t>Prístavby, stavebné úpravy-VO</t>
  </si>
  <si>
    <t>06. Rozvoj obcí</t>
  </si>
  <si>
    <t>06.2.0</t>
  </si>
  <si>
    <t>Realizácia nových stavieb- vybudovanie parku na p.č.183</t>
  </si>
  <si>
    <t>Vybudovanie kamerového systému</t>
  </si>
  <si>
    <t>08. Rekreácia, kultúra a náboženstvo</t>
  </si>
  <si>
    <t>08.1.0</t>
  </si>
  <si>
    <t>Rekreačné a športové služby</t>
  </si>
  <si>
    <t>Realizácia nových stavieb</t>
  </si>
  <si>
    <t>08.2.0</t>
  </si>
  <si>
    <t>Ostatné kultúrne služby</t>
  </si>
  <si>
    <t>Prípravná a projektová dokumentácia-Kult.dom - Interiér</t>
  </si>
  <si>
    <t>Rekonštrukcia a modernizácia</t>
  </si>
  <si>
    <t>08.4.0</t>
  </si>
  <si>
    <t>Náboženské a iné spoločenské služby</t>
  </si>
  <si>
    <t>Projektová dokumentácia na kaplnku</t>
  </si>
  <si>
    <t>Rekonštrukcia oplotenia kostola</t>
  </si>
  <si>
    <t>Rekonštrukcia kaplnky</t>
  </si>
  <si>
    <t>09. Vzdelávanie</t>
  </si>
  <si>
    <t>09.1.1.1</t>
  </si>
  <si>
    <t>Predprimárne vzdelávanie s bežnou starostlivosťou</t>
  </si>
  <si>
    <t>Prípravná a projektová dokumentácia</t>
  </si>
  <si>
    <t xml:space="preserve">Rekonštrukcia a modernizácia </t>
  </si>
  <si>
    <t>Kapitálové výdavky spolu:</t>
  </si>
  <si>
    <t xml:space="preserve">Výdavkové finančné operácie </t>
  </si>
  <si>
    <t>Sktočnosť 2020</t>
  </si>
  <si>
    <t>01.7.0  Transakcie verejného dlhu</t>
  </si>
  <si>
    <t>Splácanie  istiny z bankových úverov dlh.</t>
  </si>
  <si>
    <t>Sumarizácia</t>
  </si>
  <si>
    <t>Bežné výdavky spolu</t>
  </si>
  <si>
    <t>Kapitálové výdavky spolu</t>
  </si>
  <si>
    <t>Výdavkové finančné operácie</t>
  </si>
  <si>
    <t>Rozpočtové výdavky spolu</t>
  </si>
  <si>
    <t xml:space="preserve">Bežné príjmy </t>
  </si>
  <si>
    <t xml:space="preserve">Kapitálové príjmy </t>
  </si>
  <si>
    <t>Príjmové finančné operácie</t>
  </si>
  <si>
    <t>Rozpočtové príjmy spolu</t>
  </si>
  <si>
    <t>Hospodárenie celkom</t>
  </si>
  <si>
    <t>Rozpočet obce Trnávka 2023-2025</t>
  </si>
  <si>
    <t>Bežné výdavky</t>
  </si>
  <si>
    <t>Skutočnosť</t>
  </si>
  <si>
    <t>rozp.</t>
  </si>
  <si>
    <t>Mzdy, platy a ostatné vyrovnania</t>
  </si>
  <si>
    <t>Mzdy, platy a ostatné osobné vyrovnania</t>
  </si>
  <si>
    <t>Tarifný plat, osob. plat, základný plat</t>
  </si>
  <si>
    <t>Príplatky</t>
  </si>
  <si>
    <t>Odmeny</t>
  </si>
  <si>
    <t>Poistné do Všeobecnej zdravotnej poisťovne</t>
  </si>
  <si>
    <t>Poistné do ostatných zdravotných poisťovní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</si>
  <si>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</si>
  <si>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</si>
  <si>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</si>
  <si>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</si>
  <si>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</si>
  <si>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</si>
  <si>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</si>
  <si>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</si>
  <si>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</si>
  <si>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Poistné do ZP, SP</t>
  </si>
  <si>
    <t>Mzdy, platy a OOV § 54</t>
  </si>
  <si>
    <t xml:space="preserve">Poistné do ZP, SP § 54 </t>
  </si>
  <si>
    <t>Tovary a služby</t>
  </si>
  <si>
    <t xml:space="preserve">Cestovné náhrady </t>
  </si>
  <si>
    <t>631 001</t>
  </si>
  <si>
    <t>Tuzemské</t>
  </si>
  <si>
    <t xml:space="preserve">Energie </t>
  </si>
  <si>
    <t>Energie</t>
  </si>
  <si>
    <t>632 001 1</t>
  </si>
  <si>
    <t>Vodné, stočné</t>
  </si>
  <si>
    <t>Poštovné služby a telekomunikačné služby</t>
  </si>
  <si>
    <t>Vodé, stočné</t>
  </si>
  <si>
    <t>Poštové služby a telekom.služby</t>
  </si>
  <si>
    <t xml:space="preserve">Materiál </t>
  </si>
  <si>
    <t>Interiérového vybavenia -kreslo kancelárske</t>
  </si>
  <si>
    <t>633 002</t>
  </si>
  <si>
    <t xml:space="preserve">Výpočtová technika </t>
  </si>
  <si>
    <t>Telekomunikačná technika</t>
  </si>
  <si>
    <t>Prevádzkové stroje, prístroje, zariadenie, technika, náradie</t>
  </si>
  <si>
    <t>Všeobecný materiál + Regob dotácia</t>
  </si>
  <si>
    <t>Knihy, časopisy, noviny, učebnice, uč. pomôcky.....</t>
  </si>
  <si>
    <t>Pracovné odevy, obuv a pracovné pomôcky</t>
  </si>
  <si>
    <t>Pracovné odevy, obuv a pracovné pomôcky §54a</t>
  </si>
  <si>
    <t xml:space="preserve">Softvér a licencie </t>
  </si>
  <si>
    <t>Prepravné a nájom dopravných prostriedkov</t>
  </si>
  <si>
    <t>Rutinná a štandartná údržba</t>
  </si>
  <si>
    <t>635 001</t>
  </si>
  <si>
    <t>Interiérového vybavenia</t>
  </si>
  <si>
    <t>635 002</t>
  </si>
  <si>
    <t>Výpočtovej techniky</t>
  </si>
  <si>
    <t>Budov, objektov alebo ich častí</t>
  </si>
  <si>
    <t>Prevádzkových strojov, prístrojov, zariadení, techniky</t>
  </si>
  <si>
    <t>Údržba výpočtovej techniky</t>
  </si>
  <si>
    <t>Údržba prevádzkových strojov, prístrojov, zariadení</t>
  </si>
  <si>
    <t>Údržba budov objetov a priestorov</t>
  </si>
  <si>
    <t>Služby</t>
  </si>
  <si>
    <t>Nájomné za nájom prevádzk.strojov,...</t>
  </si>
  <si>
    <t>637 001</t>
  </si>
  <si>
    <t>Školenia, kurzy, semináre, porady, konferencie, symp.</t>
  </si>
  <si>
    <t>Propagácia, reklama a inzercia (web stránka..)</t>
  </si>
  <si>
    <t>Všeobecné služby</t>
  </si>
  <si>
    <t>Špeciálne služby  vedenie účtu CP</t>
  </si>
  <si>
    <t>Špeciálne služby, právne služby, poradensko kolnzultačn.</t>
  </si>
  <si>
    <t>Audít</t>
  </si>
  <si>
    <t>Poplatky, odvody, kolky</t>
  </si>
  <si>
    <t>Stravovanie</t>
  </si>
  <si>
    <t>Stravovanie § 54</t>
  </si>
  <si>
    <t xml:space="preserve">Poistné </t>
  </si>
  <si>
    <t>Prídel do sociálneho fondu</t>
  </si>
  <si>
    <t xml:space="preserve">Odmeny a príspevky poslancov, čl.kom. </t>
  </si>
  <si>
    <t>Poistné do ZP</t>
  </si>
  <si>
    <t>Poistné do SP</t>
  </si>
  <si>
    <t>Odmeny zamestnancov mimo pracovného pomeru</t>
  </si>
  <si>
    <t>Transféry jednotlivcom  a neziskovým PO</t>
  </si>
  <si>
    <t xml:space="preserve">Na odstupné </t>
  </si>
  <si>
    <t>Na odchodné</t>
  </si>
  <si>
    <t>BT na stravovanie zamestnancom so SF</t>
  </si>
  <si>
    <t>Transfér na nemocenské dávky</t>
  </si>
  <si>
    <t>Príspevok so SF na rekr.pobyt zam.</t>
  </si>
  <si>
    <t>01.1.3 Zahraničné vzťahy</t>
  </si>
  <si>
    <t xml:space="preserve">Tovary a služby </t>
  </si>
  <si>
    <t xml:space="preserve">Cestovné </t>
  </si>
  <si>
    <t>Reprezentačné výdavky</t>
  </si>
  <si>
    <t xml:space="preserve">01.3.3 Iné všeobecné služby /matrika/ </t>
  </si>
  <si>
    <t>Telekomunikačne techniky</t>
  </si>
  <si>
    <t>Tarifný plat</t>
  </si>
  <si>
    <t>Poistné do VZP</t>
  </si>
  <si>
    <t>Poistné do Sociálnej poisťovne</t>
  </si>
  <si>
    <t>Všeobecný materiál</t>
  </si>
  <si>
    <t>Poistné do ost. zdravotn.poisťovní</t>
  </si>
  <si>
    <t>Cestovné náhrady</t>
  </si>
  <si>
    <t>Poštovné služby a telekom.služby</t>
  </si>
  <si>
    <t>Výpočtová technika Sčítanie obyvat.</t>
  </si>
  <si>
    <t>Potraviny</t>
  </si>
  <si>
    <t>Odmeny zamestnancov mimopracového pomeru</t>
  </si>
  <si>
    <t xml:space="preserve">01.7.0 Transakcie verejného dlhu </t>
  </si>
  <si>
    <t>Splácanie úrokov v tuzemsku</t>
  </si>
  <si>
    <t>651 002  10</t>
  </si>
  <si>
    <t>Banke a pobočke zahraničnej banky</t>
  </si>
  <si>
    <t>651 002  20</t>
  </si>
  <si>
    <t>651 002  30</t>
  </si>
  <si>
    <t xml:space="preserve">Splácanie úrokov z úverov </t>
  </si>
  <si>
    <t xml:space="preserve">02. Obrana </t>
  </si>
  <si>
    <t>02.2.0 Civilná ochrana</t>
  </si>
  <si>
    <t>Výdavky na COVID-19</t>
  </si>
  <si>
    <t xml:space="preserve">03. Verejný poriadok a bezpečnosť  </t>
  </si>
  <si>
    <t>03.2.0 Ochrana pred požiarmi</t>
  </si>
  <si>
    <t>634 001</t>
  </si>
  <si>
    <t>Palivo, mazivá, oleje, špeciálne kvapaliny</t>
  </si>
  <si>
    <t>Servis, údržba, opravy a výdavky s tým spojené</t>
  </si>
  <si>
    <t>Prevádzkové stroje náradie</t>
  </si>
  <si>
    <t xml:space="preserve">Všeobecný materiál </t>
  </si>
  <si>
    <t>Pracovné odevy, obuv</t>
  </si>
  <si>
    <t xml:space="preserve">Rutinná a štandardná údržba </t>
  </si>
  <si>
    <t>Rutinná a štandardná údržba strojov a prístrojov</t>
  </si>
  <si>
    <t>Bežné transféry</t>
  </si>
  <si>
    <t>Transfér na členské príspevky</t>
  </si>
  <si>
    <t>Transféry neziskovým právnickym osobám</t>
  </si>
  <si>
    <t xml:space="preserve">04. Ekonomická oblasť </t>
  </si>
  <si>
    <t>04.4.3  Výstavba -  Stavebný úrad</t>
  </si>
  <si>
    <t>Odmeny pracovníkovi mimopr.pom.+poistenie</t>
  </si>
  <si>
    <t>Poistné a príspevok do poisťovní</t>
  </si>
  <si>
    <t>VS - spoločný stav.úrad dotácia</t>
  </si>
  <si>
    <t xml:space="preserve">Všeobecné služby - Spoločný stavebný úrad </t>
  </si>
  <si>
    <t xml:space="preserve">04.5.1.   Cestná doprava </t>
  </si>
  <si>
    <t>Rutinná a štandardná údržba</t>
  </si>
  <si>
    <t>Údržba miestnych komunikácií a chodníkov - dotácia</t>
  </si>
  <si>
    <t>Údržba miestnych komunikácií a chodníkov</t>
  </si>
  <si>
    <t>Zimná údržba chodníkov a MK</t>
  </si>
  <si>
    <t>Nájomné -  Zmluva o nájme časti pozemku p.č.181</t>
  </si>
  <si>
    <t xml:space="preserve">Dopravné značky a uličné tabule </t>
  </si>
  <si>
    <t xml:space="preserve">05.  Ochrana životného prostredia </t>
  </si>
  <si>
    <t>05.1.0 Nakladanie s odpadmi</t>
  </si>
  <si>
    <t>Nákup smetných nádob, nálepky</t>
  </si>
  <si>
    <t>Všeobecné služby - Odvoz TKO</t>
  </si>
  <si>
    <t xml:space="preserve">Poplatky a odvody za uloženie odpadu </t>
  </si>
  <si>
    <t>Odmeny pracovníkovi mimo prac.pom.Zel.odp.</t>
  </si>
  <si>
    <t xml:space="preserve">Členské príspevky </t>
  </si>
  <si>
    <t xml:space="preserve">05.4.0 Ochrana prírody a krajiny </t>
  </si>
  <si>
    <t>Prevádzkové stroje, prístroje, náradie</t>
  </si>
  <si>
    <t>Palivá ako zdroje energie</t>
  </si>
  <si>
    <t>Všeobecný materiál  a náhradné diely</t>
  </si>
  <si>
    <t>Všeobecný materiál  a náhradné diely - dotácia ŽP</t>
  </si>
  <si>
    <t>Všeobecný materiál  - stromy kríky</t>
  </si>
  <si>
    <t>Rutinná a štandarná údržba</t>
  </si>
  <si>
    <t>Servis, opravy a údržba prevádzkových strojov</t>
  </si>
  <si>
    <t>Školenia, kurzy, semináre</t>
  </si>
  <si>
    <t>Všeobecné služby - výrub stromov,okliesnenie konárov</t>
  </si>
  <si>
    <t>05.6.0 Ochrana životného prostredia</t>
  </si>
  <si>
    <t xml:space="preserve"> Sanácia miest s nezákonne umiestneným odpadom</t>
  </si>
  <si>
    <t>Elektrická energia - VO</t>
  </si>
  <si>
    <t>632 001</t>
  </si>
  <si>
    <t xml:space="preserve">Materiál a náhradné diely </t>
  </si>
  <si>
    <t>Údržba a opravy verejného osvetlenia</t>
  </si>
  <si>
    <t xml:space="preserve">08. Rekreácia, kultúra a náboženstvo </t>
  </si>
  <si>
    <t>Tovary služby</t>
  </si>
  <si>
    <t xml:space="preserve">Vodné </t>
  </si>
  <si>
    <t>Prevádzkové stroje , prístoje náradie</t>
  </si>
  <si>
    <t xml:space="preserve">VM - detské ihrisko </t>
  </si>
  <si>
    <t xml:space="preserve">Poistné a príspevok do poisťovní </t>
  </si>
  <si>
    <t>Rutinná a štandardná údržba budov+pódium</t>
  </si>
  <si>
    <t>Všeobecné služby (kontr.DI)</t>
  </si>
  <si>
    <t>Poistné - Detské ihrisko</t>
  </si>
  <si>
    <t>Odmeny zamestnancov mimopracovného pomeru</t>
  </si>
  <si>
    <t>Príspevok neziskovej organizácii Hapota</t>
  </si>
  <si>
    <t>Príspevok neziskovej organizácii FK</t>
  </si>
  <si>
    <t xml:space="preserve">08.2.0. </t>
  </si>
  <si>
    <t>Knižnice</t>
  </si>
  <si>
    <t xml:space="preserve">Nákup kníh </t>
  </si>
  <si>
    <t>08.2.0.</t>
  </si>
  <si>
    <t xml:space="preserve">Vodné stočné </t>
  </si>
  <si>
    <t xml:space="preserve">Rutinná a štandardná údržba budov </t>
  </si>
  <si>
    <t>Deň obce, deň detí</t>
  </si>
  <si>
    <t>Odmeny zamestnancom mimopr.pomeru kronikár</t>
  </si>
  <si>
    <t>08.3.0 Vysielacie a vydavateľské služby</t>
  </si>
  <si>
    <t>Rutinná a štandardná údržba strojov, príst.nár.</t>
  </si>
  <si>
    <t>Poplatok SOZA, RTVS, Slovgram</t>
  </si>
  <si>
    <t>08.4.0 Náboženské a iné spoločenské služby</t>
  </si>
  <si>
    <t xml:space="preserve">Elektrická energia -dom smútku </t>
  </si>
  <si>
    <t>Vodné</t>
  </si>
  <si>
    <t>Všeobecný materiál - dotácia na voj.hroby</t>
  </si>
  <si>
    <t xml:space="preserve">Rutinná a štand. úržba- terénne úpravy nádvorie kostola </t>
  </si>
  <si>
    <t>Všeobecné služby - prevádzkovanie cintorína</t>
  </si>
  <si>
    <t>Odmena zamest.mimopr. mapovanie cintorína</t>
  </si>
  <si>
    <t>Transfery jednotlivcom a nez.PO</t>
  </si>
  <si>
    <t xml:space="preserve">Členské príspevky (ZMOS, RZ Pod.....) </t>
  </si>
  <si>
    <t>Príspevok cirkvi, náboženskej spoločnosti</t>
  </si>
  <si>
    <t xml:space="preserve">09. Vzdelávanie </t>
  </si>
  <si>
    <t xml:space="preserve">Predprimárne vzdelávanie s bežnou starostlivosťou </t>
  </si>
  <si>
    <t>Mzdy, platy osobné vyrovnania</t>
  </si>
  <si>
    <t>Poistné a príspevky do poisťovní</t>
  </si>
  <si>
    <t>Poistné ZP, SP</t>
  </si>
  <si>
    <t>Poštové a telekomunikačné služby</t>
  </si>
  <si>
    <t>Učebné pomôcky</t>
  </si>
  <si>
    <t>Výpočtová technika/prev.stroje</t>
  </si>
  <si>
    <t>VM - dotácia pre MŠ na vzd.a vých.</t>
  </si>
  <si>
    <t>Všeobecný materiál/detské ihrisko R7 grant, zastrešenie</t>
  </si>
  <si>
    <t>Rutinná a štandardná údržba strojov, prístrojov a zar.</t>
  </si>
  <si>
    <t>Rutinná a štandardná údržba budov a ich častí</t>
  </si>
  <si>
    <t>Školenie</t>
  </si>
  <si>
    <t>Stravovanie, režijné náklady</t>
  </si>
  <si>
    <t>Stravovanie zamestnanci</t>
  </si>
  <si>
    <t>Prenájom dopravných prostriedkov</t>
  </si>
  <si>
    <t>Vratky</t>
  </si>
  <si>
    <t>Transér na nemocenské dávky</t>
  </si>
  <si>
    <t>09.1.2.1</t>
  </si>
  <si>
    <t xml:space="preserve">Primárne vzdelávanie s bežnou starostlivosťou </t>
  </si>
  <si>
    <t xml:space="preserve">Bežné transféry </t>
  </si>
  <si>
    <t>Bežné transféry ZŠ Rohovce</t>
  </si>
  <si>
    <t>10 Sociálne zabezpečenie</t>
  </si>
  <si>
    <t>10.2.0.</t>
  </si>
  <si>
    <t>Vianočný darček pre dôchodcov</t>
  </si>
  <si>
    <t>10.4.0.</t>
  </si>
  <si>
    <t>Jednorázové príspevky rodičom - vítanie detí do života</t>
  </si>
  <si>
    <t>10.9.0</t>
  </si>
  <si>
    <t>Soc.sl.inde nekv.- transféry jednotlivcovi</t>
  </si>
  <si>
    <t>Bežné výdavky spolu:</t>
  </si>
  <si>
    <t>12 rokov</t>
  </si>
  <si>
    <t>Rok</t>
  </si>
  <si>
    <t>úrok - mesačný</t>
  </si>
  <si>
    <t>úrok - ročný</t>
  </si>
  <si>
    <t>istina - mesačná</t>
  </si>
  <si>
    <t>istina - ročná</t>
  </si>
  <si>
    <t>Úver na 12 rokov 15 mil. Sk  - cesty,chodníky</t>
  </si>
  <si>
    <t>ANUITA</t>
  </si>
  <si>
    <t>ROK</t>
  </si>
  <si>
    <t>Úrok</t>
  </si>
  <si>
    <t>istina</t>
  </si>
  <si>
    <t>01.6.0 Všeobecné verejné služby - voľby</t>
  </si>
  <si>
    <t>Príspevky neziskovej organizácii (dôchodcovia a teátrum)</t>
  </si>
  <si>
    <t>Príspevky neziskovej organizácii (CSEMADOK)</t>
  </si>
  <si>
    <t>Príspevok neziskovej organizácii Stolný tenis</t>
  </si>
  <si>
    <t>Reprezentačné výdavky + tombola</t>
  </si>
  <si>
    <t>Nákup prevádzk.strojov,prístr.zar.-alarm</t>
  </si>
  <si>
    <t>Všeobecné služby(čist.obr.kult.poduj, revíz.)</t>
  </si>
  <si>
    <t>Schv.</t>
  </si>
  <si>
    <t>Schv. rozp. 2023</t>
  </si>
  <si>
    <t>Schv. rozp. 2024</t>
  </si>
  <si>
    <t>Schv. rozp. 2025</t>
  </si>
  <si>
    <t>Schv.rozp. 2025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</si>
</sst>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  <numFmt numFmtId="165" formatCode="#,##0.00&quot; Sk&quot;;[Red]\-#,##0.00&quot; Sk&quot;"/>
  </numFmts>
  <fonts count="66"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Calibri"/>
      <family val="2"/>
    </font>
    <font>
      <b/>
      <i/>
      <sz val="9"/>
      <color indexed="10"/>
      <name val="Calibri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i/>
      <sz val="9"/>
      <color indexed="8"/>
      <name val="Calibri"/>
      <family val="2"/>
    </font>
    <font>
      <b/>
      <sz val="14"/>
      <name val="Arial"/>
      <family val="2"/>
    </font>
    <font>
      <b/>
      <i/>
      <sz val="10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b/>
      <sz val="8"/>
      <color indexed="16"/>
      <name val="Arial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horizontal="right"/>
    </xf>
    <xf numFmtId="3" fontId="8" fillId="35" borderId="10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/>
    </xf>
    <xf numFmtId="49" fontId="9" fillId="36" borderId="10" xfId="0" applyNumberFormat="1" applyFont="1" applyFill="1" applyBorder="1" applyAlignment="1">
      <alignment vertical="center"/>
    </xf>
    <xf numFmtId="0" fontId="10" fillId="36" borderId="10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/>
    </xf>
    <xf numFmtId="3" fontId="12" fillId="37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164" fontId="4" fillId="34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left"/>
    </xf>
    <xf numFmtId="0" fontId="15" fillId="34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3" fontId="8" fillId="37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3" fontId="17" fillId="37" borderId="10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/>
    </xf>
    <xf numFmtId="0" fontId="15" fillId="36" borderId="10" xfId="0" applyFont="1" applyFill="1" applyBorder="1" applyAlignment="1">
      <alignment horizontal="left"/>
    </xf>
    <xf numFmtId="0" fontId="15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wrapText="1"/>
    </xf>
    <xf numFmtId="3" fontId="7" fillId="36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64" fontId="14" fillId="36" borderId="10" xfId="0" applyNumberFormat="1" applyFont="1" applyFill="1" applyBorder="1" applyAlignment="1">
      <alignment/>
    </xf>
    <xf numFmtId="3" fontId="15" fillId="36" borderId="10" xfId="0" applyNumberFormat="1" applyFont="1" applyFill="1" applyBorder="1" applyAlignment="1">
      <alignment horizontal="left"/>
    </xf>
    <xf numFmtId="0" fontId="10" fillId="36" borderId="10" xfId="0" applyFont="1" applyFill="1" applyBorder="1" applyAlignment="1">
      <alignment wrapText="1"/>
    </xf>
    <xf numFmtId="3" fontId="11" fillId="36" borderId="10" xfId="0" applyNumberFormat="1" applyFont="1" applyFill="1" applyBorder="1" applyAlignment="1">
      <alignment horizontal="left"/>
    </xf>
    <xf numFmtId="3" fontId="11" fillId="34" borderId="10" xfId="0" applyNumberFormat="1" applyFont="1" applyFill="1" applyBorder="1" applyAlignment="1">
      <alignment horizontal="left"/>
    </xf>
    <xf numFmtId="4" fontId="16" fillId="36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 vertical="center"/>
    </xf>
    <xf numFmtId="0" fontId="18" fillId="38" borderId="10" xfId="0" applyFont="1" applyFill="1" applyBorder="1" applyAlignment="1">
      <alignment horizontal="left" vertical="center"/>
    </xf>
    <xf numFmtId="0" fontId="18" fillId="38" borderId="10" xfId="0" applyFont="1" applyFill="1" applyBorder="1" applyAlignment="1">
      <alignment vertical="center" wrapText="1"/>
    </xf>
    <xf numFmtId="4" fontId="16" fillId="38" borderId="10" xfId="0" applyNumberFormat="1" applyFont="1" applyFill="1" applyBorder="1" applyAlignment="1">
      <alignment horizontal="right"/>
    </xf>
    <xf numFmtId="3" fontId="16" fillId="39" borderId="10" xfId="0" applyNumberFormat="1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4" fontId="7" fillId="37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4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0" fontId="5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/>
    </xf>
    <xf numFmtId="0" fontId="5" fillId="38" borderId="10" xfId="0" applyFont="1" applyFill="1" applyBorder="1" applyAlignment="1">
      <alignment wrapText="1"/>
    </xf>
    <xf numFmtId="3" fontId="8" fillId="38" borderId="10" xfId="0" applyNumberFormat="1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2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right" vertical="center"/>
    </xf>
    <xf numFmtId="3" fontId="12" fillId="3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3" fillId="40" borderId="10" xfId="0" applyFont="1" applyFill="1" applyBorder="1" applyAlignment="1">
      <alignment/>
    </xf>
    <xf numFmtId="0" fontId="23" fillId="40" borderId="10" xfId="0" applyFont="1" applyFill="1" applyBorder="1" applyAlignment="1">
      <alignment horizontal="left"/>
    </xf>
    <xf numFmtId="0" fontId="23" fillId="40" borderId="10" xfId="0" applyFont="1" applyFill="1" applyBorder="1" applyAlignment="1">
      <alignment wrapText="1"/>
    </xf>
    <xf numFmtId="4" fontId="16" fillId="40" borderId="10" xfId="0" applyNumberFormat="1" applyFont="1" applyFill="1" applyBorder="1" applyAlignment="1">
      <alignment horizontal="right"/>
    </xf>
    <xf numFmtId="3" fontId="8" fillId="41" borderId="10" xfId="0" applyNumberFormat="1" applyFont="1" applyFill="1" applyBorder="1" applyAlignment="1">
      <alignment horizontal="center"/>
    </xf>
    <xf numFmtId="3" fontId="7" fillId="40" borderId="10" xfId="0" applyNumberFormat="1" applyFont="1" applyFill="1" applyBorder="1" applyAlignment="1">
      <alignment/>
    </xf>
    <xf numFmtId="3" fontId="12" fillId="37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  <xf numFmtId="3" fontId="16" fillId="40" borderId="10" xfId="0" applyNumberFormat="1" applyFont="1" applyFill="1" applyBorder="1" applyAlignment="1">
      <alignment horizontal="right"/>
    </xf>
    <xf numFmtId="0" fontId="24" fillId="39" borderId="10" xfId="0" applyFont="1" applyFill="1" applyBorder="1" applyAlignment="1">
      <alignment/>
    </xf>
    <xf numFmtId="0" fontId="5" fillId="39" borderId="10" xfId="0" applyFont="1" applyFill="1" applyBorder="1" applyAlignment="1">
      <alignment horizontal="left"/>
    </xf>
    <xf numFmtId="0" fontId="5" fillId="39" borderId="10" xfId="0" applyFont="1" applyFill="1" applyBorder="1" applyAlignment="1">
      <alignment wrapText="1"/>
    </xf>
    <xf numFmtId="4" fontId="16" fillId="39" borderId="10" xfId="0" applyNumberFormat="1" applyFont="1" applyFill="1" applyBorder="1" applyAlignment="1">
      <alignment horizontal="right"/>
    </xf>
    <xf numFmtId="3" fontId="8" fillId="42" borderId="10" xfId="0" applyNumberFormat="1" applyFont="1" applyFill="1" applyBorder="1" applyAlignment="1">
      <alignment horizontal="center"/>
    </xf>
    <xf numFmtId="3" fontId="16" fillId="39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5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vertical="center" wrapText="1"/>
    </xf>
    <xf numFmtId="4" fontId="11" fillId="33" borderId="16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vertical="center" wrapText="1"/>
    </xf>
    <xf numFmtId="4" fontId="11" fillId="33" borderId="20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vertical="center" wrapText="1"/>
    </xf>
    <xf numFmtId="3" fontId="11" fillId="33" borderId="20" xfId="0" applyNumberFormat="1" applyFont="1" applyFill="1" applyBorder="1" applyAlignment="1">
      <alignment horizontal="center"/>
    </xf>
    <xf numFmtId="1" fontId="11" fillId="33" borderId="20" xfId="0" applyNumberFormat="1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4" fillId="38" borderId="13" xfId="0" applyFont="1" applyFill="1" applyBorder="1" applyAlignment="1">
      <alignment/>
    </xf>
    <xf numFmtId="0" fontId="4" fillId="38" borderId="13" xfId="0" applyFont="1" applyFill="1" applyBorder="1" applyAlignment="1">
      <alignment horizontal="left"/>
    </xf>
    <xf numFmtId="0" fontId="4" fillId="38" borderId="15" xfId="0" applyFont="1" applyFill="1" applyBorder="1" applyAlignment="1">
      <alignment wrapText="1"/>
    </xf>
    <xf numFmtId="4" fontId="16" fillId="38" borderId="16" xfId="0" applyNumberFormat="1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" fontId="7" fillId="0" borderId="16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3" fontId="12" fillId="37" borderId="24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wrapText="1"/>
    </xf>
    <xf numFmtId="4" fontId="16" fillId="36" borderId="24" xfId="0" applyNumberFormat="1" applyFont="1" applyFill="1" applyBorder="1" applyAlignment="1">
      <alignment horizontal="right" vertical="center"/>
    </xf>
    <xf numFmtId="4" fontId="16" fillId="37" borderId="24" xfId="0" applyNumberFormat="1" applyFont="1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/>
    </xf>
    <xf numFmtId="0" fontId="15" fillId="0" borderId="27" xfId="0" applyFont="1" applyFill="1" applyBorder="1" applyAlignment="1">
      <alignment horizontal="left"/>
    </xf>
    <xf numFmtId="0" fontId="15" fillId="0" borderId="27" xfId="0" applyFont="1" applyFill="1" applyBorder="1" applyAlignment="1">
      <alignment wrapText="1"/>
    </xf>
    <xf numFmtId="4" fontId="7" fillId="0" borderId="28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3" fontId="12" fillId="37" borderId="29" xfId="0" applyNumberFormat="1" applyFont="1" applyFill="1" applyBorder="1" applyAlignment="1">
      <alignment/>
    </xf>
    <xf numFmtId="3" fontId="14" fillId="0" borderId="28" xfId="0" applyNumberFormat="1" applyFont="1" applyFill="1" applyBorder="1" applyAlignment="1">
      <alignment horizontal="right"/>
    </xf>
    <xf numFmtId="3" fontId="14" fillId="0" borderId="30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/>
    </xf>
    <xf numFmtId="0" fontId="11" fillId="0" borderId="32" xfId="0" applyFont="1" applyFill="1" applyBorder="1" applyAlignment="1">
      <alignment horizontal="left"/>
    </xf>
    <xf numFmtId="4" fontId="26" fillId="36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33" xfId="0" applyNumberFormat="1" applyFont="1" applyFill="1" applyBorder="1" applyAlignment="1">
      <alignment horizontal="right"/>
    </xf>
    <xf numFmtId="164" fontId="14" fillId="0" borderId="31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3" fontId="11" fillId="0" borderId="32" xfId="0" applyNumberFormat="1" applyFont="1" applyFill="1" applyBorder="1" applyAlignment="1">
      <alignment horizontal="left"/>
    </xf>
    <xf numFmtId="0" fontId="14" fillId="0" borderId="34" xfId="0" applyFont="1" applyFill="1" applyBorder="1" applyAlignment="1">
      <alignment/>
    </xf>
    <xf numFmtId="3" fontId="11" fillId="0" borderId="21" xfId="0" applyNumberFormat="1" applyFont="1" applyFill="1" applyBorder="1" applyAlignment="1">
      <alignment horizontal="left"/>
    </xf>
    <xf numFmtId="0" fontId="11" fillId="0" borderId="21" xfId="0" applyFont="1" applyFill="1" applyBorder="1" applyAlignment="1">
      <alignment wrapText="1"/>
    </xf>
    <xf numFmtId="4" fontId="26" fillId="36" borderId="35" xfId="0" applyNumberFormat="1" applyFont="1" applyFill="1" applyBorder="1" applyAlignment="1">
      <alignment horizontal="right"/>
    </xf>
    <xf numFmtId="4" fontId="26" fillId="36" borderId="36" xfId="0" applyNumberFormat="1" applyFont="1" applyFill="1" applyBorder="1" applyAlignment="1">
      <alignment horizontal="right"/>
    </xf>
    <xf numFmtId="3" fontId="12" fillId="37" borderId="37" xfId="0" applyNumberFormat="1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 horizontal="right"/>
    </xf>
    <xf numFmtId="3" fontId="14" fillId="0" borderId="38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4" fontId="16" fillId="36" borderId="16" xfId="0" applyNumberFormat="1" applyFont="1" applyFill="1" applyBorder="1" applyAlignment="1">
      <alignment horizontal="right"/>
    </xf>
    <xf numFmtId="4" fontId="16" fillId="37" borderId="16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4" fontId="7" fillId="0" borderId="28" xfId="0" applyNumberFormat="1" applyFont="1" applyFill="1" applyBorder="1" applyAlignment="1">
      <alignment horizontal="right" vertical="center"/>
    </xf>
    <xf numFmtId="4" fontId="7" fillId="0" borderId="39" xfId="0" applyNumberFormat="1" applyFont="1" applyFill="1" applyBorder="1" applyAlignment="1">
      <alignment horizontal="right" vertical="center"/>
    </xf>
    <xf numFmtId="3" fontId="12" fillId="37" borderId="40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0" fontId="25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12" fillId="37" borderId="41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3" fontId="11" fillId="0" borderId="43" xfId="0" applyNumberFormat="1" applyFont="1" applyFill="1" applyBorder="1" applyAlignment="1">
      <alignment horizontal="left"/>
    </xf>
    <xf numFmtId="0" fontId="11" fillId="0" borderId="43" xfId="0" applyFont="1" applyFill="1" applyBorder="1" applyAlignment="1">
      <alignment wrapText="1"/>
    </xf>
    <xf numFmtId="4" fontId="16" fillId="36" borderId="16" xfId="0" applyNumberFormat="1" applyFont="1" applyFill="1" applyBorder="1" applyAlignment="1">
      <alignment horizontal="right" vertical="center"/>
    </xf>
    <xf numFmtId="4" fontId="16" fillId="37" borderId="16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/>
    </xf>
    <xf numFmtId="0" fontId="11" fillId="0" borderId="27" xfId="0" applyFont="1" applyFill="1" applyBorder="1" applyAlignment="1">
      <alignment/>
    </xf>
    <xf numFmtId="0" fontId="11" fillId="0" borderId="44" xfId="0" applyFont="1" applyFill="1" applyBorder="1" applyAlignment="1">
      <alignment wrapText="1"/>
    </xf>
    <xf numFmtId="4" fontId="7" fillId="0" borderId="35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1" fillId="0" borderId="27" xfId="0" applyFont="1" applyFill="1" applyBorder="1" applyAlignment="1">
      <alignment wrapText="1"/>
    </xf>
    <xf numFmtId="0" fontId="25" fillId="0" borderId="26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3" fontId="17" fillId="37" borderId="41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/>
    </xf>
    <xf numFmtId="3" fontId="15" fillId="0" borderId="15" xfId="0" applyNumberFormat="1" applyFont="1" applyFill="1" applyBorder="1" applyAlignment="1">
      <alignment horizontal="left"/>
    </xf>
    <xf numFmtId="0" fontId="15" fillId="0" borderId="16" xfId="0" applyFont="1" applyFill="1" applyBorder="1" applyAlignment="1">
      <alignment wrapText="1"/>
    </xf>
    <xf numFmtId="3" fontId="15" fillId="0" borderId="21" xfId="0" applyNumberFormat="1" applyFont="1" applyFill="1" applyBorder="1" applyAlignment="1">
      <alignment horizontal="left"/>
    </xf>
    <xf numFmtId="0" fontId="15" fillId="0" borderId="20" xfId="0" applyFont="1" applyFill="1" applyBorder="1" applyAlignment="1">
      <alignment wrapText="1"/>
    </xf>
    <xf numFmtId="4" fontId="16" fillId="36" borderId="20" xfId="0" applyNumberFormat="1" applyFont="1" applyFill="1" applyBorder="1" applyAlignment="1">
      <alignment horizontal="right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16" fillId="36" borderId="20" xfId="0" applyNumberFormat="1" applyFont="1" applyFill="1" applyBorder="1" applyAlignment="1">
      <alignment horizontal="right" vertical="center"/>
    </xf>
    <xf numFmtId="3" fontId="16" fillId="36" borderId="45" xfId="0" applyNumberFormat="1" applyFont="1" applyFill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left"/>
    </xf>
    <xf numFmtId="4" fontId="26" fillId="36" borderId="28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/>
    </xf>
    <xf numFmtId="3" fontId="11" fillId="0" borderId="15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 vertical="center"/>
    </xf>
    <xf numFmtId="3" fontId="12" fillId="37" borderId="14" xfId="0" applyNumberFormat="1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left"/>
    </xf>
    <xf numFmtId="0" fontId="11" fillId="0" borderId="43" xfId="0" applyFont="1" applyFill="1" applyBorder="1" applyAlignment="1">
      <alignment/>
    </xf>
    <xf numFmtId="4" fontId="14" fillId="36" borderId="10" xfId="0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left"/>
    </xf>
    <xf numFmtId="4" fontId="14" fillId="36" borderId="35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/>
    </xf>
    <xf numFmtId="0" fontId="15" fillId="0" borderId="43" xfId="0" applyFont="1" applyFill="1" applyBorder="1" applyAlignment="1">
      <alignment horizontal="left"/>
    </xf>
    <xf numFmtId="0" fontId="11" fillId="0" borderId="15" xfId="0" applyFont="1" applyFill="1" applyBorder="1" applyAlignment="1">
      <alignment wrapText="1"/>
    </xf>
    <xf numFmtId="4" fontId="16" fillId="0" borderId="16" xfId="0" applyNumberFormat="1" applyFont="1" applyFill="1" applyBorder="1" applyAlignment="1">
      <alignment horizontal="right" vertical="center"/>
    </xf>
    <xf numFmtId="3" fontId="8" fillId="37" borderId="1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/>
    </xf>
    <xf numFmtId="0" fontId="15" fillId="0" borderId="21" xfId="0" applyFont="1" applyFill="1" applyBorder="1" applyAlignment="1">
      <alignment horizontal="left"/>
    </xf>
    <xf numFmtId="0" fontId="15" fillId="0" borderId="21" xfId="0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0" fontId="27" fillId="0" borderId="15" xfId="0" applyFont="1" applyFill="1" applyBorder="1" applyAlignment="1">
      <alignment horizontal="left"/>
    </xf>
    <xf numFmtId="0" fontId="27" fillId="0" borderId="15" xfId="0" applyFont="1" applyFill="1" applyBorder="1" applyAlignment="1">
      <alignment wrapText="1"/>
    </xf>
    <xf numFmtId="4" fontId="14" fillId="36" borderId="16" xfId="0" applyNumberFormat="1" applyFont="1" applyFill="1" applyBorder="1" applyAlignment="1">
      <alignment horizontal="right"/>
    </xf>
    <xf numFmtId="0" fontId="4" fillId="38" borderId="23" xfId="0" applyFont="1" applyFill="1" applyBorder="1" applyAlignment="1">
      <alignment/>
    </xf>
    <xf numFmtId="3" fontId="15" fillId="38" borderId="15" xfId="0" applyNumberFormat="1" applyFont="1" applyFill="1" applyBorder="1" applyAlignment="1">
      <alignment horizontal="left"/>
    </xf>
    <xf numFmtId="0" fontId="15" fillId="38" borderId="15" xfId="0" applyFont="1" applyFill="1" applyBorder="1" applyAlignment="1">
      <alignment wrapText="1"/>
    </xf>
    <xf numFmtId="4" fontId="16" fillId="38" borderId="16" xfId="0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/>
    </xf>
    <xf numFmtId="0" fontId="4" fillId="38" borderId="0" xfId="0" applyFont="1" applyFill="1" applyAlignment="1">
      <alignment/>
    </xf>
    <xf numFmtId="4" fontId="7" fillId="0" borderId="20" xfId="0" applyNumberFormat="1" applyFont="1" applyFill="1" applyBorder="1" applyAlignment="1">
      <alignment horizontal="right" vertical="center"/>
    </xf>
    <xf numFmtId="3" fontId="12" fillId="37" borderId="0" xfId="0" applyNumberFormat="1" applyFont="1" applyFill="1" applyBorder="1" applyAlignment="1">
      <alignment horizontal="center" vertical="center"/>
    </xf>
    <xf numFmtId="3" fontId="14" fillId="36" borderId="35" xfId="0" applyNumberFormat="1" applyFont="1" applyFill="1" applyBorder="1" applyAlignment="1">
      <alignment horizontal="right"/>
    </xf>
    <xf numFmtId="3" fontId="14" fillId="36" borderId="38" xfId="0" applyNumberFormat="1" applyFont="1" applyFill="1" applyBorder="1" applyAlignment="1">
      <alignment horizontal="right"/>
    </xf>
    <xf numFmtId="0" fontId="14" fillId="36" borderId="0" xfId="0" applyFont="1" applyFill="1" applyAlignment="1">
      <alignment/>
    </xf>
    <xf numFmtId="0" fontId="15" fillId="38" borderId="15" xfId="0" applyFont="1" applyFill="1" applyBorder="1" applyAlignment="1">
      <alignment/>
    </xf>
    <xf numFmtId="0" fontId="14" fillId="38" borderId="0" xfId="0" applyFont="1" applyFill="1" applyAlignment="1">
      <alignment/>
    </xf>
    <xf numFmtId="0" fontId="9" fillId="0" borderId="2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3" fontId="10" fillId="0" borderId="21" xfId="0" applyNumberFormat="1" applyFont="1" applyFill="1" applyBorder="1" applyAlignment="1">
      <alignment horizontal="left"/>
    </xf>
    <xf numFmtId="0" fontId="10" fillId="0" borderId="21" xfId="0" applyFont="1" applyFill="1" applyBorder="1" applyAlignment="1">
      <alignment wrapText="1"/>
    </xf>
    <xf numFmtId="0" fontId="9" fillId="0" borderId="31" xfId="0" applyFont="1" applyFill="1" applyBorder="1" applyAlignment="1">
      <alignment/>
    </xf>
    <xf numFmtId="3" fontId="14" fillId="36" borderId="28" xfId="0" applyNumberFormat="1" applyFont="1" applyFill="1" applyBorder="1" applyAlignment="1">
      <alignment horizontal="right"/>
    </xf>
    <xf numFmtId="3" fontId="14" fillId="36" borderId="30" xfId="0" applyNumberFormat="1" applyFont="1" applyFill="1" applyBorder="1" applyAlignment="1">
      <alignment horizontal="right"/>
    </xf>
    <xf numFmtId="3" fontId="15" fillId="38" borderId="15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15" fillId="0" borderId="47" xfId="0" applyFont="1" applyFill="1" applyBorder="1" applyAlignment="1">
      <alignment horizontal="left"/>
    </xf>
    <xf numFmtId="0" fontId="15" fillId="0" borderId="47" xfId="0" applyFont="1" applyFill="1" applyBorder="1" applyAlignment="1">
      <alignment wrapText="1"/>
    </xf>
    <xf numFmtId="4" fontId="7" fillId="0" borderId="22" xfId="0" applyNumberFormat="1" applyFont="1" applyFill="1" applyBorder="1" applyAlignment="1">
      <alignment horizontal="right" vertical="center"/>
    </xf>
    <xf numFmtId="3" fontId="12" fillId="37" borderId="1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right"/>
    </xf>
    <xf numFmtId="3" fontId="14" fillId="0" borderId="48" xfId="0" applyNumberFormat="1" applyFont="1" applyFill="1" applyBorder="1" applyAlignment="1">
      <alignment horizontal="right"/>
    </xf>
    <xf numFmtId="0" fontId="14" fillId="0" borderId="49" xfId="0" applyFont="1" applyFill="1" applyBorder="1" applyAlignment="1">
      <alignment/>
    </xf>
    <xf numFmtId="3" fontId="11" fillId="0" borderId="44" xfId="0" applyNumberFormat="1" applyFont="1" applyFill="1" applyBorder="1" applyAlignment="1">
      <alignment horizontal="left"/>
    </xf>
    <xf numFmtId="4" fontId="7" fillId="0" borderId="36" xfId="0" applyNumberFormat="1" applyFont="1" applyFill="1" applyBorder="1" applyAlignment="1">
      <alignment horizontal="right" vertical="center"/>
    </xf>
    <xf numFmtId="3" fontId="12" fillId="37" borderId="50" xfId="0" applyNumberFormat="1" applyFont="1" applyFill="1" applyBorder="1" applyAlignment="1">
      <alignment horizontal="center" vertical="center"/>
    </xf>
    <xf numFmtId="3" fontId="14" fillId="0" borderId="51" xfId="0" applyNumberFormat="1" applyFont="1" applyFill="1" applyBorder="1" applyAlignment="1">
      <alignment horizontal="right"/>
    </xf>
    <xf numFmtId="3" fontId="14" fillId="0" borderId="52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3" fontId="14" fillId="0" borderId="20" xfId="0" applyNumberFormat="1" applyFont="1" applyFill="1" applyBorder="1" applyAlignment="1">
      <alignment horizontal="right"/>
    </xf>
    <xf numFmtId="3" fontId="14" fillId="0" borderId="45" xfId="0" applyNumberFormat="1" applyFont="1" applyFill="1" applyBorder="1" applyAlignment="1">
      <alignment horizontal="right"/>
    </xf>
    <xf numFmtId="0" fontId="27" fillId="38" borderId="15" xfId="0" applyFont="1" applyFill="1" applyBorder="1" applyAlignment="1">
      <alignment horizontal="left"/>
    </xf>
    <xf numFmtId="0" fontId="27" fillId="38" borderId="15" xfId="0" applyFont="1" applyFill="1" applyBorder="1" applyAlignment="1">
      <alignment wrapText="1"/>
    </xf>
    <xf numFmtId="4" fontId="7" fillId="36" borderId="20" xfId="0" applyNumberFormat="1" applyFont="1" applyFill="1" applyBorder="1" applyAlignment="1">
      <alignment horizontal="right" vertical="center"/>
    </xf>
    <xf numFmtId="3" fontId="14" fillId="36" borderId="20" xfId="0" applyNumberFormat="1" applyFont="1" applyFill="1" applyBorder="1" applyAlignment="1">
      <alignment horizontal="right"/>
    </xf>
    <xf numFmtId="3" fontId="14" fillId="36" borderId="45" xfId="0" applyNumberFormat="1" applyFont="1" applyFill="1" applyBorder="1" applyAlignment="1">
      <alignment horizontal="right"/>
    </xf>
    <xf numFmtId="0" fontId="14" fillId="43" borderId="0" xfId="0" applyFont="1" applyFill="1" applyAlignment="1">
      <alignment/>
    </xf>
    <xf numFmtId="4" fontId="7" fillId="36" borderId="28" xfId="0" applyNumberFormat="1" applyFont="1" applyFill="1" applyBorder="1" applyAlignment="1">
      <alignment horizontal="right" vertical="center"/>
    </xf>
    <xf numFmtId="3" fontId="14" fillId="36" borderId="10" xfId="0" applyNumberFormat="1" applyFont="1" applyFill="1" applyBorder="1" applyAlignment="1">
      <alignment horizontal="right"/>
    </xf>
    <xf numFmtId="3" fontId="14" fillId="36" borderId="33" xfId="0" applyNumberFormat="1" applyFont="1" applyFill="1" applyBorder="1" applyAlignment="1">
      <alignment horizontal="right"/>
    </xf>
    <xf numFmtId="0" fontId="11" fillId="38" borderId="15" xfId="0" applyFont="1" applyFill="1" applyBorder="1" applyAlignment="1">
      <alignment horizontal="left"/>
    </xf>
    <xf numFmtId="0" fontId="11" fillId="38" borderId="15" xfId="0" applyFont="1" applyFill="1" applyBorder="1" applyAlignment="1">
      <alignment wrapText="1"/>
    </xf>
    <xf numFmtId="3" fontId="14" fillId="36" borderId="16" xfId="0" applyNumberFormat="1" applyFont="1" applyFill="1" applyBorder="1" applyAlignment="1">
      <alignment horizontal="right"/>
    </xf>
    <xf numFmtId="3" fontId="14" fillId="36" borderId="25" xfId="0" applyNumberFormat="1" applyFont="1" applyFill="1" applyBorder="1" applyAlignment="1">
      <alignment horizontal="right"/>
    </xf>
    <xf numFmtId="49" fontId="4" fillId="0" borderId="34" xfId="0" applyNumberFormat="1" applyFont="1" applyFill="1" applyBorder="1" applyAlignment="1">
      <alignment/>
    </xf>
    <xf numFmtId="4" fontId="14" fillId="36" borderId="28" xfId="0" applyNumberFormat="1" applyFont="1" applyFill="1" applyBorder="1" applyAlignment="1">
      <alignment horizontal="right"/>
    </xf>
    <xf numFmtId="0" fontId="11" fillId="0" borderId="28" xfId="0" applyFont="1" applyFill="1" applyBorder="1" applyAlignment="1">
      <alignment wrapText="1"/>
    </xf>
    <xf numFmtId="0" fontId="11" fillId="0" borderId="35" xfId="0" applyFont="1" applyFill="1" applyBorder="1" applyAlignment="1">
      <alignment wrapText="1"/>
    </xf>
    <xf numFmtId="3" fontId="17" fillId="37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0" fillId="0" borderId="15" xfId="0" applyFont="1" applyFill="1" applyBorder="1" applyAlignment="1">
      <alignment wrapText="1"/>
    </xf>
    <xf numFmtId="3" fontId="10" fillId="0" borderId="15" xfId="0" applyNumberFormat="1" applyFont="1" applyFill="1" applyBorder="1" applyAlignment="1">
      <alignment horizontal="left"/>
    </xf>
    <xf numFmtId="3" fontId="10" fillId="0" borderId="27" xfId="0" applyNumberFormat="1" applyFont="1" applyFill="1" applyBorder="1" applyAlignment="1">
      <alignment horizontal="left"/>
    </xf>
    <xf numFmtId="3" fontId="17" fillId="37" borderId="37" xfId="0" applyNumberFormat="1" applyFont="1" applyFill="1" applyBorder="1" applyAlignment="1">
      <alignment horizontal="center" vertical="center"/>
    </xf>
    <xf numFmtId="0" fontId="15" fillId="38" borderId="15" xfId="0" applyFont="1" applyFill="1" applyBorder="1" applyAlignment="1">
      <alignment horizontal="left"/>
    </xf>
    <xf numFmtId="0" fontId="30" fillId="0" borderId="43" xfId="0" applyFont="1" applyBorder="1" applyAlignment="1">
      <alignment/>
    </xf>
    <xf numFmtId="0" fontId="29" fillId="0" borderId="15" xfId="0" applyFont="1" applyBorder="1" applyAlignment="1">
      <alignment/>
    </xf>
    <xf numFmtId="0" fontId="27" fillId="0" borderId="27" xfId="0" applyFont="1" applyFill="1" applyBorder="1" applyAlignment="1">
      <alignment horizontal="left"/>
    </xf>
    <xf numFmtId="0" fontId="30" fillId="0" borderId="27" xfId="0" applyFont="1" applyBorder="1" applyAlignment="1">
      <alignment/>
    </xf>
    <xf numFmtId="0" fontId="27" fillId="0" borderId="21" xfId="0" applyFont="1" applyFill="1" applyBorder="1" applyAlignment="1">
      <alignment horizontal="left"/>
    </xf>
    <xf numFmtId="0" fontId="30" fillId="0" borderId="21" xfId="0" applyFont="1" applyBorder="1" applyAlignment="1">
      <alignment/>
    </xf>
    <xf numFmtId="0" fontId="30" fillId="0" borderId="10" xfId="0" applyFont="1" applyBorder="1" applyAlignment="1">
      <alignment/>
    </xf>
    <xf numFmtId="3" fontId="12" fillId="37" borderId="32" xfId="0" applyNumberFormat="1" applyFont="1" applyFill="1" applyBorder="1" applyAlignment="1">
      <alignment horizontal="center" vertical="center"/>
    </xf>
    <xf numFmtId="3" fontId="17" fillId="37" borderId="32" xfId="0" applyNumberFormat="1" applyFont="1" applyFill="1" applyBorder="1" applyAlignment="1">
      <alignment horizontal="center" vertical="center"/>
    </xf>
    <xf numFmtId="4" fontId="14" fillId="36" borderId="20" xfId="0" applyNumberFormat="1" applyFont="1" applyFill="1" applyBorder="1" applyAlignment="1">
      <alignment horizontal="right"/>
    </xf>
    <xf numFmtId="0" fontId="27" fillId="0" borderId="43" xfId="0" applyFont="1" applyFill="1" applyBorder="1" applyAlignment="1">
      <alignment horizontal="left"/>
    </xf>
    <xf numFmtId="0" fontId="30" fillId="0" borderId="43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27" fillId="0" borderId="32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15" fillId="36" borderId="15" xfId="0" applyFont="1" applyFill="1" applyBorder="1" applyAlignment="1">
      <alignment horizontal="left"/>
    </xf>
    <xf numFmtId="0" fontId="15" fillId="36" borderId="15" xfId="0" applyFont="1" applyFill="1" applyBorder="1" applyAlignment="1">
      <alignment wrapText="1"/>
    </xf>
    <xf numFmtId="0" fontId="9" fillId="36" borderId="26" xfId="0" applyFont="1" applyFill="1" applyBorder="1" applyAlignment="1">
      <alignment/>
    </xf>
    <xf numFmtId="0" fontId="11" fillId="36" borderId="27" xfId="0" applyFont="1" applyFill="1" applyBorder="1" applyAlignment="1">
      <alignment horizontal="left"/>
    </xf>
    <xf numFmtId="0" fontId="11" fillId="36" borderId="27" xfId="0" applyFont="1" applyFill="1" applyBorder="1" applyAlignment="1">
      <alignment wrapText="1"/>
    </xf>
    <xf numFmtId="164" fontId="4" fillId="0" borderId="42" xfId="0" applyNumberFormat="1" applyFont="1" applyFill="1" applyBorder="1" applyAlignment="1">
      <alignment/>
    </xf>
    <xf numFmtId="164" fontId="9" fillId="0" borderId="23" xfId="0" applyNumberFormat="1" applyFont="1" applyFill="1" applyBorder="1" applyAlignment="1">
      <alignment/>
    </xf>
    <xf numFmtId="49" fontId="4" fillId="0" borderId="31" xfId="0" applyNumberFormat="1" applyFont="1" applyFill="1" applyBorder="1" applyAlignment="1">
      <alignment/>
    </xf>
    <xf numFmtId="49" fontId="4" fillId="0" borderId="42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 horizontal="left"/>
    </xf>
    <xf numFmtId="0" fontId="14" fillId="0" borderId="43" xfId="0" applyFont="1" applyFill="1" applyBorder="1" applyAlignment="1">
      <alignment wrapText="1"/>
    </xf>
    <xf numFmtId="4" fontId="14" fillId="0" borderId="35" xfId="0" applyNumberFormat="1" applyFont="1" applyFill="1" applyBorder="1" applyAlignment="1">
      <alignment horizontal="right" vertical="center"/>
    </xf>
    <xf numFmtId="3" fontId="25" fillId="37" borderId="37" xfId="0" applyNumberFormat="1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6" fillId="39" borderId="14" xfId="0" applyFont="1" applyFill="1" applyBorder="1" applyAlignment="1">
      <alignment horizontal="left"/>
    </xf>
    <xf numFmtId="0" fontId="5" fillId="39" borderId="15" xfId="0" applyFont="1" applyFill="1" applyBorder="1" applyAlignment="1">
      <alignment wrapText="1"/>
    </xf>
    <xf numFmtId="4" fontId="20" fillId="39" borderId="16" xfId="0" applyNumberFormat="1" applyFont="1" applyFill="1" applyBorder="1" applyAlignment="1">
      <alignment horizontal="right" vertical="center"/>
    </xf>
    <xf numFmtId="0" fontId="6" fillId="36" borderId="0" xfId="0" applyFont="1" applyFill="1" applyBorder="1" applyAlignment="1">
      <alignment/>
    </xf>
    <xf numFmtId="0" fontId="6" fillId="36" borderId="0" xfId="0" applyFont="1" applyFill="1" applyAlignment="1">
      <alignment/>
    </xf>
    <xf numFmtId="0" fontId="6" fillId="4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165" fontId="0" fillId="0" borderId="0" xfId="33" applyNumberFormat="1" applyFont="1" applyFill="1" applyBorder="1" applyAlignment="1" applyProtection="1">
      <alignment/>
      <protection/>
    </xf>
    <xf numFmtId="4" fontId="14" fillId="0" borderId="0" xfId="33" applyNumberFormat="1" applyFont="1" applyFill="1" applyBorder="1" applyAlignment="1" applyProtection="1">
      <alignment wrapText="1"/>
      <protection/>
    </xf>
    <xf numFmtId="4" fontId="14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53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0" fontId="14" fillId="0" borderId="55" xfId="0" applyFont="1" applyFill="1" applyBorder="1" applyAlignment="1">
      <alignment/>
    </xf>
    <xf numFmtId="4" fontId="6" fillId="0" borderId="56" xfId="33" applyNumberFormat="1" applyFont="1" applyFill="1" applyBorder="1" applyAlignment="1" applyProtection="1">
      <alignment/>
      <protection/>
    </xf>
    <xf numFmtId="4" fontId="6" fillId="0" borderId="56" xfId="0" applyNumberFormat="1" applyFont="1" applyFill="1" applyBorder="1" applyAlignment="1">
      <alignment/>
    </xf>
    <xf numFmtId="0" fontId="14" fillId="0" borderId="57" xfId="0" applyFont="1" applyFill="1" applyBorder="1" applyAlignment="1">
      <alignment/>
    </xf>
    <xf numFmtId="4" fontId="6" fillId="0" borderId="58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3" fontId="30" fillId="37" borderId="41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/>
    </xf>
    <xf numFmtId="0" fontId="15" fillId="0" borderId="19" xfId="0" applyFont="1" applyFill="1" applyBorder="1" applyAlignment="1">
      <alignment horizontal="left"/>
    </xf>
    <xf numFmtId="0" fontId="15" fillId="0" borderId="19" xfId="0" applyFont="1" applyFill="1" applyBorder="1" applyAlignment="1">
      <alignment wrapText="1"/>
    </xf>
    <xf numFmtId="4" fontId="16" fillId="36" borderId="60" xfId="0" applyNumberFormat="1" applyFont="1" applyFill="1" applyBorder="1" applyAlignment="1">
      <alignment horizontal="right" vertical="center"/>
    </xf>
    <xf numFmtId="4" fontId="16" fillId="37" borderId="60" xfId="0" applyNumberFormat="1" applyFont="1" applyFill="1" applyBorder="1" applyAlignment="1">
      <alignment horizontal="right" vertical="center"/>
    </xf>
    <xf numFmtId="0" fontId="4" fillId="0" borderId="61" xfId="0" applyFont="1" applyFill="1" applyBorder="1" applyAlignment="1">
      <alignment/>
    </xf>
    <xf numFmtId="0" fontId="11" fillId="0" borderId="61" xfId="0" applyFont="1" applyFill="1" applyBorder="1" applyAlignment="1">
      <alignment horizontal="left"/>
    </xf>
    <xf numFmtId="0" fontId="11" fillId="0" borderId="61" xfId="0" applyFont="1" applyFill="1" applyBorder="1" applyAlignment="1">
      <alignment wrapText="1"/>
    </xf>
    <xf numFmtId="4" fontId="7" fillId="0" borderId="61" xfId="0" applyNumberFormat="1" applyFont="1" applyFill="1" applyBorder="1" applyAlignment="1">
      <alignment horizontal="right" vertical="center"/>
    </xf>
    <xf numFmtId="3" fontId="14" fillId="0" borderId="61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 vertical="center"/>
    </xf>
    <xf numFmtId="4" fontId="10" fillId="39" borderId="16" xfId="0" applyNumberFormat="1" applyFont="1" applyFill="1" applyBorder="1" applyAlignment="1">
      <alignment horizontal="right" vertical="center"/>
    </xf>
    <xf numFmtId="3" fontId="65" fillId="0" borderId="33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65" fillId="0" borderId="62" xfId="0" applyNumberFormat="1" applyFont="1" applyFill="1" applyBorder="1" applyAlignment="1">
      <alignment horizontal="right"/>
    </xf>
    <xf numFmtId="3" fontId="14" fillId="0" borderId="62" xfId="0" applyNumberFormat="1" applyFont="1" applyFill="1" applyBorder="1" applyAlignment="1">
      <alignment horizontal="right"/>
    </xf>
    <xf numFmtId="0" fontId="14" fillId="0" borderId="32" xfId="0" applyFont="1" applyFill="1" applyBorder="1" applyAlignment="1">
      <alignment wrapText="1"/>
    </xf>
    <xf numFmtId="4" fontId="16" fillId="36" borderId="63" xfId="0" applyNumberFormat="1" applyFont="1" applyFill="1" applyBorder="1" applyAlignment="1">
      <alignment horizontal="right" vertical="center"/>
    </xf>
    <xf numFmtId="3" fontId="14" fillId="0" borderId="64" xfId="0" applyNumberFormat="1" applyFont="1" applyFill="1" applyBorder="1" applyAlignment="1">
      <alignment horizontal="right"/>
    </xf>
    <xf numFmtId="3" fontId="14" fillId="36" borderId="65" xfId="0" applyNumberFormat="1" applyFont="1" applyFill="1" applyBorder="1" applyAlignment="1">
      <alignment horizontal="right"/>
    </xf>
    <xf numFmtId="4" fontId="10" fillId="39" borderId="63" xfId="0" applyNumberFormat="1" applyFont="1" applyFill="1" applyBorder="1" applyAlignment="1">
      <alignment horizontal="right" vertical="center"/>
    </xf>
    <xf numFmtId="0" fontId="14" fillId="0" borderId="35" xfId="0" applyFont="1" applyFill="1" applyBorder="1" applyAlignment="1">
      <alignment/>
    </xf>
    <xf numFmtId="0" fontId="21" fillId="33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7" fillId="37" borderId="61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3" fontId="7" fillId="37" borderId="37" xfId="0" applyNumberFormat="1" applyFont="1" applyFill="1" applyBorder="1" applyAlignment="1">
      <alignment horizontal="center" vertical="center"/>
    </xf>
    <xf numFmtId="3" fontId="12" fillId="45" borderId="10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9933"/>
      <rgbColor rgb="00800080"/>
      <rgbColor rgb="00008080"/>
      <rgbColor rgb="00A0E0E0"/>
      <rgbColor rgb="00808080"/>
      <rgbColor rgb="009999FF"/>
      <rgbColor rgb="00993366"/>
      <rgbColor rgb="00FFFFCC"/>
      <rgbColor rgb="0069FFFF"/>
      <rgbColor rgb="00660066"/>
      <rgbColor rgb="00FF8080"/>
      <rgbColor rgb="000066CC"/>
      <rgbColor rgb="00FFCCFF"/>
      <rgbColor rgb="00000080"/>
      <rgbColor rgb="00FF00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CC"/>
      <rgbColor rgb="00FF99FF"/>
      <rgbColor rgb="00CC9CCC"/>
      <rgbColor rgb="00FFCC99"/>
      <rgbColor rgb="003366FF"/>
      <rgbColor rgb="0066FFFF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332</xdr:row>
      <xdr:rowOff>142875</xdr:rowOff>
    </xdr:from>
    <xdr:to>
      <xdr:col>3</xdr:col>
      <xdr:colOff>180975</xdr:colOff>
      <xdr:row>333</xdr:row>
      <xdr:rowOff>200025</xdr:rowOff>
    </xdr:to>
    <xdr:sp fLocksText="0">
      <xdr:nvSpPr>
        <xdr:cNvPr id="1" name="BlokTextu 1"/>
        <xdr:cNvSpPr txBox="1">
          <a:spLocks noChangeArrowheads="1"/>
        </xdr:cNvSpPr>
      </xdr:nvSpPr>
      <xdr:spPr>
        <a:xfrm>
          <a:off x="3876675" y="43748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332</xdr:row>
      <xdr:rowOff>142875</xdr:rowOff>
    </xdr:from>
    <xdr:to>
      <xdr:col>3</xdr:col>
      <xdr:colOff>571500</xdr:colOff>
      <xdr:row>333</xdr:row>
      <xdr:rowOff>200025</xdr:rowOff>
    </xdr:to>
    <xdr:sp fLocksText="0">
      <xdr:nvSpPr>
        <xdr:cNvPr id="2" name="BlokTextu 2"/>
        <xdr:cNvSpPr txBox="1">
          <a:spLocks noChangeArrowheads="1"/>
        </xdr:cNvSpPr>
      </xdr:nvSpPr>
      <xdr:spPr>
        <a:xfrm>
          <a:off x="4267200" y="43748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332</xdr:row>
      <xdr:rowOff>142875</xdr:rowOff>
    </xdr:from>
    <xdr:to>
      <xdr:col>6</xdr:col>
      <xdr:colOff>571500</xdr:colOff>
      <xdr:row>333</xdr:row>
      <xdr:rowOff>200025</xdr:rowOff>
    </xdr:to>
    <xdr:sp fLocksText="0">
      <xdr:nvSpPr>
        <xdr:cNvPr id="3" name="BlokTextu 3"/>
        <xdr:cNvSpPr txBox="1">
          <a:spLocks noChangeArrowheads="1"/>
        </xdr:cNvSpPr>
      </xdr:nvSpPr>
      <xdr:spPr>
        <a:xfrm>
          <a:off x="6543675" y="43748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332</xdr:row>
      <xdr:rowOff>142875</xdr:rowOff>
    </xdr:from>
    <xdr:to>
      <xdr:col>7</xdr:col>
      <xdr:colOff>571500</xdr:colOff>
      <xdr:row>333</xdr:row>
      <xdr:rowOff>200025</xdr:rowOff>
    </xdr:to>
    <xdr:sp fLocksText="0">
      <xdr:nvSpPr>
        <xdr:cNvPr id="4" name="BlokTextu 4"/>
        <xdr:cNvSpPr txBox="1">
          <a:spLocks noChangeArrowheads="1"/>
        </xdr:cNvSpPr>
      </xdr:nvSpPr>
      <xdr:spPr>
        <a:xfrm>
          <a:off x="7219950" y="43748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332</xdr:row>
      <xdr:rowOff>142875</xdr:rowOff>
    </xdr:from>
    <xdr:to>
      <xdr:col>8</xdr:col>
      <xdr:colOff>571500</xdr:colOff>
      <xdr:row>333</xdr:row>
      <xdr:rowOff>200025</xdr:rowOff>
    </xdr:to>
    <xdr:sp fLocksText="0">
      <xdr:nvSpPr>
        <xdr:cNvPr id="5" name="BlokTextu 5"/>
        <xdr:cNvSpPr txBox="1">
          <a:spLocks noChangeArrowheads="1"/>
        </xdr:cNvSpPr>
      </xdr:nvSpPr>
      <xdr:spPr>
        <a:xfrm>
          <a:off x="7877175" y="43748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0" zoomScaleNormal="120" zoomScalePageLayoutView="0" workbookViewId="0" topLeftCell="A49">
      <selection activeCell="N19" sqref="N19"/>
    </sheetView>
  </sheetViews>
  <sheetFormatPr defaultColWidth="9.140625" defaultRowHeight="12.75"/>
  <cols>
    <col min="1" max="1" width="10.28125" style="0" customWidth="1"/>
    <col min="3" max="3" width="32.28125" style="0" customWidth="1"/>
    <col min="4" max="4" width="10.28125" style="0" customWidth="1"/>
    <col min="5" max="5" width="10.28125" style="1" customWidth="1"/>
    <col min="6" max="6" width="10.28125" style="0" customWidth="1"/>
    <col min="7" max="7" width="9.140625" style="0" customWidth="1"/>
    <col min="8" max="9" width="10.140625" style="0" customWidth="1"/>
  </cols>
  <sheetData>
    <row r="1" spans="1:9" ht="25.5">
      <c r="A1" s="2" t="s">
        <v>0</v>
      </c>
      <c r="B1" s="3"/>
      <c r="C1" s="4"/>
      <c r="D1" s="5" t="s">
        <v>1</v>
      </c>
      <c r="E1" s="5" t="s">
        <v>2</v>
      </c>
      <c r="F1" s="5" t="s">
        <v>3</v>
      </c>
      <c r="G1" s="5" t="s">
        <v>295</v>
      </c>
      <c r="H1" s="5" t="s">
        <v>296</v>
      </c>
      <c r="I1" s="5" t="s">
        <v>297</v>
      </c>
    </row>
    <row r="2" spans="1:9" ht="15.75">
      <c r="A2" s="6" t="s">
        <v>4</v>
      </c>
      <c r="B2" s="7"/>
      <c r="C2" s="8"/>
      <c r="D2" s="9"/>
      <c r="E2" s="9"/>
      <c r="F2" s="9"/>
      <c r="G2" s="10">
        <f>SUM(G3:G5)</f>
        <v>37500</v>
      </c>
      <c r="H2" s="11">
        <v>0</v>
      </c>
      <c r="I2" s="11">
        <v>0</v>
      </c>
    </row>
    <row r="3" spans="1:9" ht="12.75">
      <c r="A3" s="12" t="s">
        <v>5</v>
      </c>
      <c r="B3" s="13">
        <v>713</v>
      </c>
      <c r="C3" s="14" t="s">
        <v>292</v>
      </c>
      <c r="D3" s="15"/>
      <c r="E3" s="15">
        <v>1725</v>
      </c>
      <c r="F3" s="15"/>
      <c r="G3" s="399">
        <v>2500</v>
      </c>
      <c r="H3" s="17"/>
      <c r="I3" s="17"/>
    </row>
    <row r="4" spans="1:9" ht="12.75">
      <c r="A4" s="12"/>
      <c r="B4" s="18">
        <v>716</v>
      </c>
      <c r="C4" s="19" t="s">
        <v>7</v>
      </c>
      <c r="D4" s="20"/>
      <c r="E4" s="20">
        <v>6200</v>
      </c>
      <c r="F4" s="20"/>
      <c r="G4" s="16"/>
      <c r="H4" s="21"/>
      <c r="I4" s="21"/>
    </row>
    <row r="5" spans="1:10" ht="12.75">
      <c r="A5" s="12"/>
      <c r="B5" s="18">
        <v>711001</v>
      </c>
      <c r="C5" s="19" t="s">
        <v>8</v>
      </c>
      <c r="D5" s="20"/>
      <c r="E5" s="20"/>
      <c r="F5" s="20"/>
      <c r="G5" s="16">
        <v>35000</v>
      </c>
      <c r="H5" s="21"/>
      <c r="I5" s="21"/>
      <c r="J5" s="22"/>
    </row>
    <row r="6" spans="1:9" ht="12.75">
      <c r="A6" s="23" t="s">
        <v>9</v>
      </c>
      <c r="B6" s="24"/>
      <c r="C6" s="25"/>
      <c r="D6" s="9"/>
      <c r="E6" s="9"/>
      <c r="F6" s="9"/>
      <c r="G6" s="10">
        <f>G8+G12</f>
        <v>5000</v>
      </c>
      <c r="H6" s="11">
        <v>0</v>
      </c>
      <c r="I6" s="11">
        <v>0</v>
      </c>
    </row>
    <row r="7" spans="1:9" ht="11.25" customHeight="1">
      <c r="A7" s="26" t="s">
        <v>10</v>
      </c>
      <c r="B7" s="27"/>
      <c r="C7" s="28"/>
      <c r="D7" s="15"/>
      <c r="E7" s="15"/>
      <c r="F7" s="15"/>
      <c r="G7" s="16"/>
      <c r="H7" s="17"/>
      <c r="I7" s="17"/>
    </row>
    <row r="8" spans="1:9" ht="11.25" customHeight="1">
      <c r="A8" s="26"/>
      <c r="B8" s="29">
        <v>710</v>
      </c>
      <c r="C8" s="30" t="s">
        <v>11</v>
      </c>
      <c r="D8" s="15"/>
      <c r="E8" s="15"/>
      <c r="F8" s="15"/>
      <c r="G8" s="31">
        <f>SUM(G9:G11)</f>
        <v>5000</v>
      </c>
      <c r="H8" s="17"/>
      <c r="I8" s="17"/>
    </row>
    <row r="9" spans="1:9" ht="11.25" customHeight="1">
      <c r="A9" s="26"/>
      <c r="B9" s="27">
        <v>717001</v>
      </c>
      <c r="C9" s="28" t="s">
        <v>12</v>
      </c>
      <c r="D9" s="15"/>
      <c r="E9" s="15">
        <v>12245.23</v>
      </c>
      <c r="F9" s="15"/>
      <c r="G9" s="16"/>
      <c r="H9" s="17"/>
      <c r="I9" s="17"/>
    </row>
    <row r="10" spans="1:9" ht="11.25" customHeight="1">
      <c r="A10" s="26"/>
      <c r="B10" s="27">
        <v>717001</v>
      </c>
      <c r="C10" s="28" t="s">
        <v>13</v>
      </c>
      <c r="D10" s="15"/>
      <c r="E10" s="15">
        <v>3678.08</v>
      </c>
      <c r="F10" s="15"/>
      <c r="G10" s="16"/>
      <c r="H10" s="17"/>
      <c r="I10" s="17"/>
    </row>
    <row r="11" spans="1:10" ht="24.75" customHeight="1">
      <c r="A11" s="26"/>
      <c r="B11" s="27">
        <v>717001</v>
      </c>
      <c r="C11" s="32" t="s">
        <v>14</v>
      </c>
      <c r="D11" s="15">
        <v>0</v>
      </c>
      <c r="E11" s="15">
        <v>0</v>
      </c>
      <c r="F11" s="15">
        <v>0</v>
      </c>
      <c r="G11" s="16">
        <v>5000</v>
      </c>
      <c r="H11" s="17"/>
      <c r="I11" s="17"/>
      <c r="J11" s="22"/>
    </row>
    <row r="12" spans="1:9" ht="11.25" customHeight="1">
      <c r="A12" s="26" t="s">
        <v>15</v>
      </c>
      <c r="B12" s="33" t="s">
        <v>16</v>
      </c>
      <c r="C12" s="34"/>
      <c r="D12" s="15"/>
      <c r="E12" s="15"/>
      <c r="F12" s="15"/>
      <c r="G12" s="16"/>
      <c r="H12" s="17"/>
      <c r="I12" s="17"/>
    </row>
    <row r="13" spans="1:9" ht="11.25" customHeight="1">
      <c r="A13" s="26"/>
      <c r="B13" s="33"/>
      <c r="C13" s="28" t="s">
        <v>17</v>
      </c>
      <c r="D13" s="15"/>
      <c r="E13" s="15">
        <v>3349</v>
      </c>
      <c r="F13" s="15"/>
      <c r="G13" s="16"/>
      <c r="H13" s="17"/>
      <c r="I13" s="17"/>
    </row>
    <row r="14" spans="1:9" ht="12.75">
      <c r="A14" s="35" t="s">
        <v>18</v>
      </c>
      <c r="B14" s="24"/>
      <c r="C14" s="36"/>
      <c r="D14" s="37">
        <f>D18</f>
        <v>0</v>
      </c>
      <c r="E14" s="37"/>
      <c r="F14" s="37"/>
      <c r="G14" s="10">
        <f>G15+G18</f>
        <v>5000</v>
      </c>
      <c r="H14" s="11">
        <v>0</v>
      </c>
      <c r="I14" s="11">
        <v>0</v>
      </c>
    </row>
    <row r="15" spans="1:9" ht="12" customHeight="1">
      <c r="A15" s="26" t="s">
        <v>19</v>
      </c>
      <c r="B15" s="27"/>
      <c r="C15" s="28"/>
      <c r="D15" s="15"/>
      <c r="E15" s="15"/>
      <c r="F15" s="15"/>
      <c r="G15" s="31"/>
      <c r="H15" s="17"/>
      <c r="I15" s="17"/>
    </row>
    <row r="16" spans="1:9" ht="12" customHeight="1">
      <c r="A16" s="26"/>
      <c r="B16" s="29">
        <v>710</v>
      </c>
      <c r="C16" s="30" t="s">
        <v>11</v>
      </c>
      <c r="D16" s="15"/>
      <c r="E16" s="15"/>
      <c r="F16" s="15"/>
      <c r="G16" s="16"/>
      <c r="H16" s="17"/>
      <c r="I16" s="17"/>
    </row>
    <row r="17" spans="1:9" ht="12" customHeight="1">
      <c r="A17" s="26"/>
      <c r="B17" s="27">
        <v>717003</v>
      </c>
      <c r="C17" s="28" t="s">
        <v>20</v>
      </c>
      <c r="D17" s="15"/>
      <c r="E17" s="15"/>
      <c r="F17" s="15"/>
      <c r="G17" s="16"/>
      <c r="H17" s="17"/>
      <c r="I17" s="17"/>
    </row>
    <row r="18" spans="1:9" ht="12" customHeight="1">
      <c r="A18" s="26" t="s">
        <v>21</v>
      </c>
      <c r="B18" s="27"/>
      <c r="C18" s="28"/>
      <c r="D18" s="15"/>
      <c r="E18" s="15"/>
      <c r="F18" s="15"/>
      <c r="G18" s="31">
        <f>SUM(G19:G20)</f>
        <v>5000</v>
      </c>
      <c r="H18" s="17"/>
      <c r="I18" s="17"/>
    </row>
    <row r="19" spans="1:10" ht="23.25" customHeight="1">
      <c r="A19" s="38" t="s">
        <v>22</v>
      </c>
      <c r="B19" s="27">
        <v>717001</v>
      </c>
      <c r="C19" s="28" t="s">
        <v>23</v>
      </c>
      <c r="D19" s="15">
        <v>0</v>
      </c>
      <c r="E19" s="15">
        <v>11849.78</v>
      </c>
      <c r="F19" s="15">
        <v>0</v>
      </c>
      <c r="G19" s="39">
        <v>5000</v>
      </c>
      <c r="H19" s="17"/>
      <c r="I19" s="17"/>
      <c r="J19" s="22"/>
    </row>
    <row r="20" spans="1:9" ht="23.25" customHeight="1">
      <c r="A20" s="38"/>
      <c r="B20" s="27">
        <v>717001</v>
      </c>
      <c r="C20" s="28" t="s">
        <v>24</v>
      </c>
      <c r="D20" s="15">
        <v>0</v>
      </c>
      <c r="E20" s="15">
        <v>2260.8</v>
      </c>
      <c r="F20" s="15">
        <v>0</v>
      </c>
      <c r="G20" s="16"/>
      <c r="H20" s="17"/>
      <c r="I20" s="17"/>
    </row>
    <row r="21" spans="1:9" ht="12.75">
      <c r="A21" s="35" t="s">
        <v>25</v>
      </c>
      <c r="B21" s="24"/>
      <c r="C21" s="25"/>
      <c r="D21" s="37">
        <f>D30</f>
        <v>0</v>
      </c>
      <c r="E21" s="37"/>
      <c r="F21" s="37"/>
      <c r="G21" s="10">
        <f>G22+G25+G30</f>
        <v>20100</v>
      </c>
      <c r="H21" s="11">
        <v>0</v>
      </c>
      <c r="I21" s="11">
        <v>0</v>
      </c>
    </row>
    <row r="22" spans="1:9" ht="12.75">
      <c r="A22" s="40" t="s">
        <v>26</v>
      </c>
      <c r="B22" s="41"/>
      <c r="C22" s="42" t="s">
        <v>27</v>
      </c>
      <c r="D22" s="15"/>
      <c r="E22" s="15"/>
      <c r="F22" s="15"/>
      <c r="G22" s="31"/>
      <c r="H22" s="17"/>
      <c r="I22" s="17"/>
    </row>
    <row r="23" spans="1:9" ht="12.75">
      <c r="A23" s="40"/>
      <c r="B23" s="41">
        <v>710</v>
      </c>
      <c r="C23" s="42" t="s">
        <v>11</v>
      </c>
      <c r="D23" s="15"/>
      <c r="E23" s="15"/>
      <c r="F23" s="15"/>
      <c r="G23" s="16"/>
      <c r="H23" s="17"/>
      <c r="I23" s="17"/>
    </row>
    <row r="24" spans="1:9" ht="12.75">
      <c r="A24" s="43"/>
      <c r="B24" s="44">
        <v>716</v>
      </c>
      <c r="C24" s="45" t="s">
        <v>28</v>
      </c>
      <c r="D24" s="15">
        <v>0</v>
      </c>
      <c r="E24" s="15">
        <v>0</v>
      </c>
      <c r="F24" s="15">
        <v>704</v>
      </c>
      <c r="G24" s="16">
        <v>0</v>
      </c>
      <c r="H24" s="17"/>
      <c r="I24" s="17"/>
    </row>
    <row r="25" spans="1:9" ht="14.25" customHeight="1">
      <c r="A25" s="38" t="s">
        <v>29</v>
      </c>
      <c r="B25" s="29"/>
      <c r="C25" s="30" t="s">
        <v>30</v>
      </c>
      <c r="D25" s="15"/>
      <c r="E25" s="15"/>
      <c r="F25" s="15"/>
      <c r="G25" s="31">
        <f>SUM(G26:G28)</f>
        <v>20100</v>
      </c>
      <c r="H25" s="17"/>
      <c r="I25" s="46"/>
    </row>
    <row r="26" spans="1:9" ht="14.25" customHeight="1">
      <c r="A26" s="47"/>
      <c r="B26" s="29">
        <v>710</v>
      </c>
      <c r="C26" s="30" t="s">
        <v>11</v>
      </c>
      <c r="D26" s="15"/>
      <c r="E26" s="15"/>
      <c r="F26" s="15"/>
      <c r="G26" s="31"/>
      <c r="H26" s="17"/>
      <c r="I26" s="17"/>
    </row>
    <row r="27" spans="1:9" ht="25.5" customHeight="1">
      <c r="A27" s="47"/>
      <c r="B27" s="27">
        <v>716</v>
      </c>
      <c r="C27" s="28" t="s">
        <v>31</v>
      </c>
      <c r="D27" s="15">
        <v>0</v>
      </c>
      <c r="E27" s="15">
        <v>0</v>
      </c>
      <c r="F27" s="15">
        <v>0</v>
      </c>
      <c r="G27" s="16">
        <v>0</v>
      </c>
      <c r="H27" s="17"/>
      <c r="I27" s="17"/>
    </row>
    <row r="28" spans="1:10" ht="14.25" customHeight="1">
      <c r="A28" s="47"/>
      <c r="B28" s="27">
        <v>717002</v>
      </c>
      <c r="C28" s="28" t="s">
        <v>32</v>
      </c>
      <c r="D28" s="15"/>
      <c r="E28" s="15"/>
      <c r="F28" s="15"/>
      <c r="G28" s="16">
        <v>20100</v>
      </c>
      <c r="H28" s="17"/>
      <c r="I28" s="17"/>
      <c r="J28" s="22"/>
    </row>
    <row r="29" spans="1:9" ht="14.25" customHeight="1">
      <c r="A29" s="47"/>
      <c r="B29" s="27">
        <v>713004</v>
      </c>
      <c r="C29" s="28" t="s">
        <v>6</v>
      </c>
      <c r="D29" s="15">
        <v>0</v>
      </c>
      <c r="E29" s="15">
        <v>1320</v>
      </c>
      <c r="F29" s="15">
        <v>0</v>
      </c>
      <c r="G29" s="16">
        <v>0</v>
      </c>
      <c r="H29" s="17"/>
      <c r="I29" s="17"/>
    </row>
    <row r="30" spans="1:9" ht="24">
      <c r="A30" s="40" t="s">
        <v>33</v>
      </c>
      <c r="B30" s="41"/>
      <c r="C30" s="42" t="s">
        <v>34</v>
      </c>
      <c r="D30" s="15">
        <v>0</v>
      </c>
      <c r="E30" s="15">
        <v>0</v>
      </c>
      <c r="F30" s="15">
        <v>0</v>
      </c>
      <c r="G30" s="31">
        <f>SUM(G31:G33)</f>
        <v>0</v>
      </c>
      <c r="H30" s="17"/>
      <c r="I30" s="17"/>
    </row>
    <row r="31" spans="1:9" ht="13.5" customHeight="1">
      <c r="A31" s="48"/>
      <c r="B31" s="49">
        <v>710</v>
      </c>
      <c r="C31" s="50" t="s">
        <v>11</v>
      </c>
      <c r="D31" s="15"/>
      <c r="E31" s="15"/>
      <c r="F31" s="15"/>
      <c r="G31" s="16"/>
      <c r="H31" s="17"/>
      <c r="I31" s="17"/>
    </row>
    <row r="32" spans="1:9" ht="13.5" customHeight="1">
      <c r="A32" s="48"/>
      <c r="B32" s="49">
        <v>716</v>
      </c>
      <c r="C32" s="28" t="s">
        <v>35</v>
      </c>
      <c r="D32" s="15">
        <v>0</v>
      </c>
      <c r="E32" s="15">
        <v>0</v>
      </c>
      <c r="F32" s="15">
        <v>0</v>
      </c>
      <c r="G32" s="16">
        <v>0</v>
      </c>
      <c r="H32" s="17"/>
      <c r="I32" s="17"/>
    </row>
    <row r="33" spans="1:9" ht="12.75">
      <c r="A33" s="43"/>
      <c r="B33" s="51">
        <v>717001</v>
      </c>
      <c r="C33" s="28" t="s">
        <v>36</v>
      </c>
      <c r="D33" s="15">
        <v>0</v>
      </c>
      <c r="E33" s="15">
        <v>0</v>
      </c>
      <c r="F33" s="15">
        <v>0</v>
      </c>
      <c r="G33" s="16">
        <v>0</v>
      </c>
      <c r="H33" s="17"/>
      <c r="I33" s="17"/>
    </row>
    <row r="34" spans="1:9" ht="12.75">
      <c r="A34" s="43"/>
      <c r="B34" s="51">
        <v>717002</v>
      </c>
      <c r="C34" s="28" t="s">
        <v>37</v>
      </c>
      <c r="D34" s="15">
        <v>0</v>
      </c>
      <c r="E34" s="15">
        <v>0</v>
      </c>
      <c r="F34" s="15">
        <v>0</v>
      </c>
      <c r="G34" s="16">
        <v>0</v>
      </c>
      <c r="H34" s="17"/>
      <c r="I34" s="17"/>
    </row>
    <row r="35" spans="1:9" ht="12.75">
      <c r="A35" s="35" t="s">
        <v>38</v>
      </c>
      <c r="B35" s="52"/>
      <c r="C35" s="36"/>
      <c r="D35" s="37">
        <f>D36</f>
        <v>3950.8</v>
      </c>
      <c r="E35" s="37"/>
      <c r="F35" s="37"/>
      <c r="G35" s="10">
        <f>G36</f>
        <v>0</v>
      </c>
      <c r="H35" s="11">
        <v>0</v>
      </c>
      <c r="I35" s="11">
        <v>0</v>
      </c>
    </row>
    <row r="36" spans="1:9" ht="24">
      <c r="A36" s="40" t="s">
        <v>39</v>
      </c>
      <c r="B36" s="51"/>
      <c r="C36" s="50" t="s">
        <v>40</v>
      </c>
      <c r="D36" s="53">
        <f>SUM(D37:D38)</f>
        <v>3950.8</v>
      </c>
      <c r="E36" s="53">
        <v>0</v>
      </c>
      <c r="F36" s="53">
        <v>0</v>
      </c>
      <c r="G36" s="31">
        <v>0</v>
      </c>
      <c r="H36" s="17"/>
      <c r="I36" s="17"/>
    </row>
    <row r="37" spans="1:9" ht="14.25" customHeight="1">
      <c r="A37" s="54"/>
      <c r="B37" s="27">
        <v>716</v>
      </c>
      <c r="C37" s="28" t="s">
        <v>41</v>
      </c>
      <c r="D37" s="15">
        <v>0</v>
      </c>
      <c r="E37" s="15">
        <v>0</v>
      </c>
      <c r="F37" s="15">
        <v>0</v>
      </c>
      <c r="G37" s="16">
        <v>0</v>
      </c>
      <c r="H37" s="17"/>
      <c r="I37" s="17"/>
    </row>
    <row r="38" spans="1:9" ht="14.25" customHeight="1">
      <c r="A38" s="54"/>
      <c r="B38" s="27">
        <v>717002</v>
      </c>
      <c r="C38" s="28" t="s">
        <v>42</v>
      </c>
      <c r="D38" s="15">
        <v>3950.8</v>
      </c>
      <c r="E38" s="15">
        <v>0</v>
      </c>
      <c r="F38" s="15">
        <v>0</v>
      </c>
      <c r="G38" s="16">
        <v>0</v>
      </c>
      <c r="H38" s="17"/>
      <c r="I38" s="17"/>
    </row>
    <row r="39" spans="1:9" ht="14.25" customHeight="1">
      <c r="A39" s="54"/>
      <c r="B39" s="27">
        <v>713004</v>
      </c>
      <c r="C39" s="28" t="s">
        <v>6</v>
      </c>
      <c r="D39" s="15">
        <v>0</v>
      </c>
      <c r="E39" s="15">
        <v>2460</v>
      </c>
      <c r="F39" s="15">
        <v>0</v>
      </c>
      <c r="G39" s="16">
        <v>0</v>
      </c>
      <c r="H39" s="17"/>
      <c r="I39" s="17"/>
    </row>
    <row r="40" spans="1:9" ht="18">
      <c r="A40" s="55" t="s">
        <v>43</v>
      </c>
      <c r="B40" s="56"/>
      <c r="C40" s="57"/>
      <c r="D40" s="58">
        <f>D14+D21+D35</f>
        <v>3950.8</v>
      </c>
      <c r="E40" s="58">
        <f>SUM(E3:E39)</f>
        <v>45087.89</v>
      </c>
      <c r="F40" s="58">
        <f>SUM(F3:F39)</f>
        <v>704</v>
      </c>
      <c r="G40" s="59">
        <f>G2+G6+G14+G21+G35</f>
        <v>67600</v>
      </c>
      <c r="H40" s="60">
        <v>0</v>
      </c>
      <c r="I40" s="60">
        <v>0</v>
      </c>
    </row>
    <row r="41" spans="1:7" ht="18">
      <c r="A41" s="61"/>
      <c r="B41" s="62"/>
      <c r="C41" s="63"/>
      <c r="D41" s="64"/>
      <c r="E41" s="65"/>
      <c r="F41" s="64"/>
      <c r="G41" s="64"/>
    </row>
    <row r="42" spans="1:7" ht="18">
      <c r="A42" s="61"/>
      <c r="B42" s="62"/>
      <c r="C42" s="63"/>
      <c r="D42" s="64"/>
      <c r="E42" s="65"/>
      <c r="F42" s="64"/>
      <c r="G42" s="64"/>
    </row>
    <row r="43" spans="1:7" ht="18">
      <c r="A43" s="61"/>
      <c r="B43" s="62"/>
      <c r="C43" s="63"/>
      <c r="D43" s="64"/>
      <c r="E43" s="65"/>
      <c r="F43" s="64"/>
      <c r="G43" s="64"/>
    </row>
    <row r="44" spans="1:9" ht="25.5">
      <c r="A44" s="66" t="s">
        <v>44</v>
      </c>
      <c r="B44" s="67"/>
      <c r="C44" s="68"/>
      <c r="D44" s="5" t="s">
        <v>45</v>
      </c>
      <c r="E44" s="69" t="s">
        <v>2</v>
      </c>
      <c r="F44" s="5" t="s">
        <v>3</v>
      </c>
      <c r="G44" s="5" t="s">
        <v>295</v>
      </c>
      <c r="H44" s="5" t="s">
        <v>296</v>
      </c>
      <c r="I44" s="5" t="s">
        <v>298</v>
      </c>
    </row>
    <row r="45" spans="1:9" ht="12.75">
      <c r="A45" s="70" t="s">
        <v>46</v>
      </c>
      <c r="B45" s="71"/>
      <c r="C45" s="32"/>
      <c r="D45" s="72"/>
      <c r="E45" s="73"/>
      <c r="F45" s="72"/>
      <c r="G45" s="74"/>
      <c r="H45" s="75"/>
      <c r="I45" s="75"/>
    </row>
    <row r="46" spans="1:9" ht="12" customHeight="1">
      <c r="A46" s="76"/>
      <c r="B46" s="27">
        <v>821005</v>
      </c>
      <c r="C46" s="28" t="s">
        <v>47</v>
      </c>
      <c r="D46" s="15">
        <v>0</v>
      </c>
      <c r="E46" s="77">
        <v>0</v>
      </c>
      <c r="F46" s="15">
        <v>0</v>
      </c>
      <c r="G46" s="16">
        <v>0</v>
      </c>
      <c r="H46" s="78">
        <v>0</v>
      </c>
      <c r="I46" s="78">
        <v>0</v>
      </c>
    </row>
    <row r="47" spans="1:9" ht="15.75">
      <c r="A47" s="79" t="s">
        <v>44</v>
      </c>
      <c r="B47" s="80"/>
      <c r="C47" s="81"/>
      <c r="D47" s="58">
        <v>0</v>
      </c>
      <c r="E47" s="82">
        <v>0</v>
      </c>
      <c r="F47" s="58">
        <v>0</v>
      </c>
      <c r="G47" s="82">
        <v>0</v>
      </c>
      <c r="H47" s="83">
        <v>0</v>
      </c>
      <c r="I47" s="83">
        <v>0</v>
      </c>
    </row>
    <row r="48" spans="1:7" ht="15.75">
      <c r="A48" s="84"/>
      <c r="B48" s="85"/>
      <c r="C48" s="86"/>
      <c r="D48" s="87"/>
      <c r="E48" s="88"/>
      <c r="F48" s="87"/>
      <c r="G48" s="89"/>
    </row>
    <row r="49" spans="1:7" ht="15.75">
      <c r="A49" s="84"/>
      <c r="B49" s="85"/>
      <c r="C49" s="86"/>
      <c r="D49" s="87"/>
      <c r="E49" s="88"/>
      <c r="F49" s="87"/>
      <c r="G49" s="89"/>
    </row>
    <row r="50" spans="1:7" ht="12.75">
      <c r="A50" s="90"/>
      <c r="B50" s="91"/>
      <c r="C50" s="92"/>
      <c r="D50" s="89"/>
      <c r="E50" s="93"/>
      <c r="F50" s="89"/>
      <c r="G50" s="89"/>
    </row>
    <row r="51" spans="1:9" ht="25.5">
      <c r="A51" s="392" t="s">
        <v>48</v>
      </c>
      <c r="B51" s="392"/>
      <c r="C51" s="392"/>
      <c r="D51" s="5" t="s">
        <v>45</v>
      </c>
      <c r="E51" s="5" t="s">
        <v>2</v>
      </c>
      <c r="F51" s="5" t="s">
        <v>3</v>
      </c>
      <c r="G51" s="5" t="s">
        <v>295</v>
      </c>
      <c r="H51" s="5" t="s">
        <v>296</v>
      </c>
      <c r="I51" s="5" t="s">
        <v>297</v>
      </c>
    </row>
    <row r="52" spans="1:9" ht="14.25">
      <c r="A52" s="393" t="s">
        <v>49</v>
      </c>
      <c r="B52" s="393"/>
      <c r="C52" s="393"/>
      <c r="D52" s="95">
        <v>230623.35</v>
      </c>
      <c r="E52" s="95">
        <v>261802.67</v>
      </c>
      <c r="F52" s="95">
        <v>302442.2</v>
      </c>
      <c r="G52" s="96">
        <v>345204</v>
      </c>
      <c r="H52" s="97">
        <v>334493</v>
      </c>
      <c r="I52" s="97">
        <v>334493</v>
      </c>
    </row>
    <row r="53" spans="1:9" ht="14.25">
      <c r="A53" s="98" t="s">
        <v>50</v>
      </c>
      <c r="B53" s="94"/>
      <c r="C53" s="99"/>
      <c r="D53" s="15">
        <v>3950.8</v>
      </c>
      <c r="E53" s="15">
        <v>45087.89</v>
      </c>
      <c r="F53" s="15">
        <v>704</v>
      </c>
      <c r="G53" s="16">
        <v>67600</v>
      </c>
      <c r="H53" s="97">
        <v>0</v>
      </c>
      <c r="I53" s="97">
        <v>0</v>
      </c>
    </row>
    <row r="54" spans="1:9" ht="14.25">
      <c r="A54" s="98" t="s">
        <v>51</v>
      </c>
      <c r="B54" s="94"/>
      <c r="C54" s="99"/>
      <c r="D54" s="15">
        <v>0</v>
      </c>
      <c r="E54" s="15">
        <v>0</v>
      </c>
      <c r="F54" s="15">
        <v>0</v>
      </c>
      <c r="G54" s="16">
        <v>0</v>
      </c>
      <c r="H54" s="97">
        <v>0</v>
      </c>
      <c r="I54" s="97">
        <v>0</v>
      </c>
    </row>
    <row r="55" spans="1:9" ht="15">
      <c r="A55" s="100" t="s">
        <v>52</v>
      </c>
      <c r="B55" s="101"/>
      <c r="C55" s="102"/>
      <c r="D55" s="103">
        <f>SUM(D52:D54)</f>
        <v>234574.15</v>
      </c>
      <c r="E55" s="103">
        <v>306890.56</v>
      </c>
      <c r="F55" s="103">
        <f>SUM(F52:F54)</f>
        <v>303146.2</v>
      </c>
      <c r="G55" s="104">
        <f>SUM(G52:G54)</f>
        <v>412804</v>
      </c>
      <c r="H55" s="105">
        <f>SUM(H52:H54)</f>
        <v>334493</v>
      </c>
      <c r="I55" s="105">
        <f>SUM(I52:I54)</f>
        <v>334493</v>
      </c>
    </row>
    <row r="56" spans="1:9" ht="12.75">
      <c r="A56" s="394"/>
      <c r="B56" s="394"/>
      <c r="C56" s="394"/>
      <c r="D56" s="15"/>
      <c r="E56" s="15"/>
      <c r="F56" s="15"/>
      <c r="G56" s="106"/>
      <c r="H56" s="75"/>
      <c r="I56" s="75"/>
    </row>
    <row r="57" spans="1:9" ht="14.25">
      <c r="A57" s="393" t="s">
        <v>53</v>
      </c>
      <c r="B57" s="393"/>
      <c r="C57" s="393"/>
      <c r="D57" s="15">
        <v>279902.67</v>
      </c>
      <c r="E57" s="15">
        <v>295140.52</v>
      </c>
      <c r="F57" s="15">
        <v>323716.14</v>
      </c>
      <c r="G57" s="16">
        <v>345204</v>
      </c>
      <c r="H57" s="97">
        <v>340345</v>
      </c>
      <c r="I57" s="97">
        <v>340345</v>
      </c>
    </row>
    <row r="58" spans="1:9" ht="14.25">
      <c r="A58" s="393" t="s">
        <v>54</v>
      </c>
      <c r="B58" s="393"/>
      <c r="C58" s="393"/>
      <c r="D58" s="15">
        <v>0</v>
      </c>
      <c r="E58" s="15">
        <v>330.28</v>
      </c>
      <c r="F58" s="15">
        <v>21.54</v>
      </c>
      <c r="G58" s="16">
        <v>0</v>
      </c>
      <c r="H58" s="97">
        <v>0</v>
      </c>
      <c r="I58" s="97">
        <v>0</v>
      </c>
    </row>
    <row r="59" spans="1:9" ht="14.25">
      <c r="A59" s="94" t="s">
        <v>55</v>
      </c>
      <c r="B59" s="94"/>
      <c r="C59" s="107"/>
      <c r="D59" s="15">
        <v>103199.23</v>
      </c>
      <c r="E59" s="15">
        <v>148527.75</v>
      </c>
      <c r="F59" s="15">
        <v>137107.99</v>
      </c>
      <c r="G59" s="16">
        <v>157699</v>
      </c>
      <c r="H59" s="78">
        <v>90099</v>
      </c>
      <c r="I59" s="78">
        <v>95951</v>
      </c>
    </row>
    <row r="60" spans="1:9" ht="15">
      <c r="A60" s="100" t="s">
        <v>56</v>
      </c>
      <c r="B60" s="101"/>
      <c r="C60" s="102"/>
      <c r="D60" s="103">
        <f>SUM(D57:D59)</f>
        <v>383101.89999999997</v>
      </c>
      <c r="E60" s="103">
        <v>443998.55</v>
      </c>
      <c r="F60" s="103">
        <f>SUM(F57:F59)</f>
        <v>460845.67</v>
      </c>
      <c r="G60" s="104">
        <f>SUM(G57:G59)</f>
        <v>502903</v>
      </c>
      <c r="H60" s="108">
        <f>SUM(H57:H59)</f>
        <v>430444</v>
      </c>
      <c r="I60" s="108">
        <f>SUM(I57:I59)</f>
        <v>436296</v>
      </c>
    </row>
    <row r="61" spans="1:9" ht="15.75">
      <c r="A61" s="109" t="s">
        <v>57</v>
      </c>
      <c r="B61" s="110"/>
      <c r="C61" s="111"/>
      <c r="D61" s="112">
        <f>D60-D55</f>
        <v>148527.74999999997</v>
      </c>
      <c r="E61" s="112">
        <v>137107.99</v>
      </c>
      <c r="F61" s="112">
        <f>F60-F55</f>
        <v>157699.46999999997</v>
      </c>
      <c r="G61" s="113">
        <f>G60-G55</f>
        <v>90099</v>
      </c>
      <c r="H61" s="114">
        <f>H60-H55</f>
        <v>95951</v>
      </c>
      <c r="I61" s="114">
        <f>I60-I55</f>
        <v>101803</v>
      </c>
    </row>
    <row r="62" ht="12.75">
      <c r="E62" s="115"/>
    </row>
  </sheetData>
  <sheetProtection selectLockedCells="1" selectUnlockedCells="1"/>
  <mergeCells count="5">
    <mergeCell ref="A51:C51"/>
    <mergeCell ref="A52:C52"/>
    <mergeCell ref="A56:C56"/>
    <mergeCell ref="A57:C57"/>
    <mergeCell ref="A58:C58"/>
  </mergeCells>
  <printOptions/>
  <pageMargins left="0.25" right="0.25" top="0.4041666666666667" bottom="0.75" header="0.5118055555555555" footer="0.5118055555555555"/>
  <pageSetup horizontalDpi="300" verticalDpi="300" orientation="landscape" scale="88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412"/>
  <sheetViews>
    <sheetView zoomScale="120" zoomScaleNormal="120" zoomScaleSheetLayoutView="100" zoomScalePageLayoutView="0" workbookViewId="0" topLeftCell="A297">
      <selection activeCell="G327" sqref="G327"/>
    </sheetView>
  </sheetViews>
  <sheetFormatPr defaultColWidth="9.28125" defaultRowHeight="12.75" outlineLevelRow="2"/>
  <cols>
    <col min="1" max="1" width="7.57421875" style="116" customWidth="1"/>
    <col min="2" max="2" width="7.28125" style="117" customWidth="1"/>
    <col min="3" max="3" width="43.28125" style="118" customWidth="1"/>
    <col min="4" max="6" width="11.421875" style="119" customWidth="1"/>
    <col min="7" max="7" width="10.00390625" style="116" customWidth="1"/>
    <col min="8" max="9" width="9.8515625" style="116" bestFit="1" customWidth="1"/>
    <col min="10" max="16384" width="9.28125" style="116" customWidth="1"/>
  </cols>
  <sheetData>
    <row r="1" spans="1:3" ht="26.25" customHeight="1">
      <c r="A1" s="395" t="s">
        <v>58</v>
      </c>
      <c r="B1" s="395"/>
      <c r="C1" s="395"/>
    </row>
    <row r="2" spans="1:3" ht="12" customHeight="1" thickBot="1">
      <c r="A2" s="120"/>
      <c r="B2" s="121"/>
      <c r="C2" s="122"/>
    </row>
    <row r="3" spans="1:3" ht="20.25" customHeight="1" hidden="1">
      <c r="A3" s="123"/>
      <c r="B3" s="124"/>
      <c r="C3" s="125"/>
    </row>
    <row r="4" spans="1:3" ht="23.25" customHeight="1" hidden="1">
      <c r="A4" s="126"/>
      <c r="B4" s="124"/>
      <c r="C4" s="125"/>
    </row>
    <row r="5" spans="1:3" ht="0.75" customHeight="1" hidden="1">
      <c r="A5" s="123"/>
      <c r="B5" s="124"/>
      <c r="C5" s="125"/>
    </row>
    <row r="6" spans="1:9" s="132" customFormat="1" ht="15.75" customHeight="1" thickBot="1">
      <c r="A6" s="127" t="s">
        <v>59</v>
      </c>
      <c r="B6" s="128"/>
      <c r="C6" s="129"/>
      <c r="D6" s="130"/>
      <c r="E6" s="130"/>
      <c r="F6" s="130"/>
      <c r="G6" s="131" t="s">
        <v>294</v>
      </c>
      <c r="H6" s="131" t="s">
        <v>294</v>
      </c>
      <c r="I6" s="131" t="s">
        <v>294</v>
      </c>
    </row>
    <row r="7" spans="1:9" s="132" customFormat="1" ht="15.75" customHeight="1">
      <c r="A7" s="133"/>
      <c r="B7" s="134"/>
      <c r="C7" s="135"/>
      <c r="D7" s="136" t="s">
        <v>60</v>
      </c>
      <c r="E7" s="136" t="s">
        <v>60</v>
      </c>
      <c r="F7" s="136" t="s">
        <v>60</v>
      </c>
      <c r="G7" s="137" t="s">
        <v>61</v>
      </c>
      <c r="H7" s="137" t="s">
        <v>61</v>
      </c>
      <c r="I7" s="137" t="s">
        <v>61</v>
      </c>
    </row>
    <row r="8" spans="1:9" s="132" customFormat="1" ht="15.75" customHeight="1" thickBot="1">
      <c r="A8" s="133"/>
      <c r="B8" s="138"/>
      <c r="C8" s="139"/>
      <c r="D8" s="140">
        <v>2020</v>
      </c>
      <c r="E8" s="141">
        <v>2021</v>
      </c>
      <c r="F8" s="141">
        <v>2022</v>
      </c>
      <c r="G8" s="142">
        <v>2023</v>
      </c>
      <c r="H8" s="142">
        <v>2024</v>
      </c>
      <c r="I8" s="142">
        <v>2025</v>
      </c>
    </row>
    <row r="9" spans="1:9" ht="12" customHeight="1" thickBot="1">
      <c r="A9" s="143" t="s">
        <v>4</v>
      </c>
      <c r="B9" s="144"/>
      <c r="C9" s="145"/>
      <c r="D9" s="146">
        <f aca="true" t="shared" si="0" ref="D9:I9">D11+D30+D41+D54+D64+D84+D92+D99+D104+D109+D114+D124</f>
        <v>120168.67</v>
      </c>
      <c r="E9" s="146">
        <f t="shared" si="0"/>
        <v>127441.67999999998</v>
      </c>
      <c r="F9" s="146">
        <f t="shared" si="0"/>
        <v>165489.85</v>
      </c>
      <c r="G9" s="146">
        <f t="shared" si="0"/>
        <v>185293</v>
      </c>
      <c r="H9" s="146">
        <f t="shared" si="0"/>
        <v>183924</v>
      </c>
      <c r="I9" s="146">
        <f t="shared" si="0"/>
        <v>183924</v>
      </c>
    </row>
    <row r="10" spans="1:9" ht="12" customHeight="1" thickBot="1">
      <c r="A10" s="147" t="s">
        <v>5</v>
      </c>
      <c r="B10" s="148"/>
      <c r="C10" s="149"/>
      <c r="D10" s="150"/>
      <c r="E10" s="151"/>
      <c r="F10" s="151"/>
      <c r="G10" s="152"/>
      <c r="H10" s="153"/>
      <c r="I10" s="154"/>
    </row>
    <row r="11" spans="1:9" ht="12" customHeight="1" thickBot="1">
      <c r="A11" s="155"/>
      <c r="B11" s="156">
        <v>610</v>
      </c>
      <c r="C11" s="157" t="s">
        <v>62</v>
      </c>
      <c r="D11" s="158">
        <f aca="true" t="shared" si="1" ref="D11:I11">SUM(D13:D29)</f>
        <v>92814.75</v>
      </c>
      <c r="E11" s="158">
        <f t="shared" si="1"/>
        <v>96072.95999999999</v>
      </c>
      <c r="F11" s="158">
        <f t="shared" si="1"/>
        <v>114629.81</v>
      </c>
      <c r="G11" s="159">
        <f>SUM(G13:G29)</f>
        <v>135894</v>
      </c>
      <c r="H11" s="158">
        <f t="shared" si="1"/>
        <v>137000</v>
      </c>
      <c r="I11" s="158">
        <f t="shared" si="1"/>
        <v>137000</v>
      </c>
    </row>
    <row r="12" spans="1:9" ht="12" customHeight="1">
      <c r="A12" s="160"/>
      <c r="B12" s="161"/>
      <c r="C12" s="162"/>
      <c r="D12" s="163"/>
      <c r="E12" s="164"/>
      <c r="F12" s="164"/>
      <c r="G12" s="165"/>
      <c r="H12" s="166"/>
      <c r="I12" s="167"/>
    </row>
    <row r="13" spans="1:9" ht="12" customHeight="1">
      <c r="A13" s="168"/>
      <c r="B13" s="169">
        <v>611</v>
      </c>
      <c r="C13" s="28" t="s">
        <v>63</v>
      </c>
      <c r="D13" s="170">
        <v>68833.85</v>
      </c>
      <c r="E13" s="170">
        <v>71006.29</v>
      </c>
      <c r="F13" s="170">
        <v>83445.14</v>
      </c>
      <c r="G13" s="96">
        <v>100700</v>
      </c>
      <c r="H13" s="171">
        <v>101000</v>
      </c>
      <c r="I13" s="172">
        <v>101000</v>
      </c>
    </row>
    <row r="14" spans="1:9" ht="12" customHeight="1" hidden="1" outlineLevel="2">
      <c r="A14" s="173"/>
      <c r="B14" s="169">
        <v>611</v>
      </c>
      <c r="C14" s="28" t="s">
        <v>64</v>
      </c>
      <c r="D14" s="170"/>
      <c r="E14" s="170"/>
      <c r="F14" s="170"/>
      <c r="G14" s="96"/>
      <c r="H14" s="171"/>
      <c r="I14" s="172"/>
    </row>
    <row r="15" spans="1:9" ht="12" customHeight="1" hidden="1" outlineLevel="2">
      <c r="A15" s="174"/>
      <c r="B15" s="169">
        <v>612</v>
      </c>
      <c r="C15" s="28" t="s">
        <v>65</v>
      </c>
      <c r="D15" s="170"/>
      <c r="E15" s="170"/>
      <c r="F15" s="170"/>
      <c r="G15" s="96"/>
      <c r="H15" s="171"/>
      <c r="I15" s="172"/>
    </row>
    <row r="16" spans="1:9" ht="12" customHeight="1" hidden="1" outlineLevel="2">
      <c r="A16" s="174"/>
      <c r="B16" s="175">
        <v>614</v>
      </c>
      <c r="C16" s="28" t="s">
        <v>66</v>
      </c>
      <c r="D16" s="170"/>
      <c r="E16" s="170"/>
      <c r="F16" s="170"/>
      <c r="G16" s="96"/>
      <c r="H16" s="171"/>
      <c r="I16" s="172"/>
    </row>
    <row r="17" spans="1:9" ht="12" customHeight="1" hidden="1" outlineLevel="1">
      <c r="A17" s="174"/>
      <c r="B17" s="169">
        <v>621</v>
      </c>
      <c r="C17" s="28" t="s">
        <v>67</v>
      </c>
      <c r="D17" s="170"/>
      <c r="E17" s="170"/>
      <c r="F17" s="170"/>
      <c r="G17" s="96"/>
      <c r="H17" s="171"/>
      <c r="I17" s="172"/>
    </row>
    <row r="18" spans="1:9" ht="12" customHeight="1" hidden="1" outlineLevel="1">
      <c r="A18" s="174"/>
      <c r="B18" s="169">
        <v>623</v>
      </c>
      <c r="C18" s="28" t="s">
        <v>68</v>
      </c>
      <c r="D18" s="170"/>
      <c r="E18" s="170"/>
      <c r="F18" s="170"/>
      <c r="G18" s="96"/>
      <c r="H18" s="171"/>
      <c r="I18" s="172"/>
    </row>
    <row r="19" spans="1:9" ht="12" customHeight="1" hidden="1" outlineLevel="1">
      <c r="A19" s="174"/>
      <c r="B19" s="169" t="s">
        <v>69</v>
      </c>
      <c r="C19" s="28" t="s">
        <v>70</v>
      </c>
      <c r="D19" s="170"/>
      <c r="E19" s="170"/>
      <c r="F19" s="170"/>
      <c r="G19" s="96"/>
      <c r="H19" s="171"/>
      <c r="I19" s="172"/>
    </row>
    <row r="20" spans="1:9" ht="12" customHeight="1" hidden="1" outlineLevel="1">
      <c r="A20" s="174"/>
      <c r="B20" s="169" t="s">
        <v>71</v>
      </c>
      <c r="C20" s="28" t="s">
        <v>72</v>
      </c>
      <c r="D20" s="170"/>
      <c r="E20" s="170"/>
      <c r="F20" s="170"/>
      <c r="G20" s="96"/>
      <c r="H20" s="171"/>
      <c r="I20" s="172"/>
    </row>
    <row r="21" spans="1:9" ht="12" customHeight="1" hidden="1" outlineLevel="1">
      <c r="A21" s="174"/>
      <c r="B21" s="175">
        <v>625003</v>
      </c>
      <c r="C21" s="28" t="s">
        <v>73</v>
      </c>
      <c r="D21" s="170"/>
      <c r="E21" s="170"/>
      <c r="F21" s="170"/>
      <c r="G21" s="96"/>
      <c r="H21" s="171"/>
      <c r="I21" s="172"/>
    </row>
    <row r="22" spans="1:9" ht="12" customHeight="1" hidden="1" outlineLevel="1">
      <c r="A22" s="174"/>
      <c r="B22" s="175">
        <v>625004</v>
      </c>
      <c r="C22" s="28" t="s">
        <v>74</v>
      </c>
      <c r="D22" s="170"/>
      <c r="E22" s="170"/>
      <c r="F22" s="170"/>
      <c r="G22" s="96"/>
      <c r="H22" s="171"/>
      <c r="I22" s="172"/>
    </row>
    <row r="23" spans="1:9" ht="12" customHeight="1" hidden="1" outlineLevel="1">
      <c r="A23" s="174"/>
      <c r="B23" s="175">
        <v>625005</v>
      </c>
      <c r="C23" s="28" t="s">
        <v>75</v>
      </c>
      <c r="D23" s="170"/>
      <c r="E23" s="170"/>
      <c r="F23" s="170"/>
      <c r="G23" s="96"/>
      <c r="H23" s="171"/>
      <c r="I23" s="172"/>
    </row>
    <row r="24" spans="1:9" ht="12" customHeight="1" hidden="1" outlineLevel="1">
      <c r="A24" s="174"/>
      <c r="B24" s="175">
        <v>625007</v>
      </c>
      <c r="C24" s="28" t="s">
        <v>76</v>
      </c>
      <c r="D24" s="170"/>
      <c r="E24" s="170"/>
      <c r="F24" s="170"/>
      <c r="G24" s="96"/>
      <c r="H24" s="171"/>
      <c r="I24" s="172"/>
    </row>
    <row r="25" spans="1:9" ht="12" customHeight="1" hidden="1" outlineLevel="1">
      <c r="A25" s="174"/>
      <c r="B25" s="169">
        <v>627</v>
      </c>
      <c r="C25" s="28" t="s">
        <v>77</v>
      </c>
      <c r="D25" s="170"/>
      <c r="E25" s="170"/>
      <c r="F25" s="170"/>
      <c r="G25" s="96"/>
      <c r="H25" s="171"/>
      <c r="I25" s="172"/>
    </row>
    <row r="26" spans="1:9" ht="12" customHeight="1" hidden="1" outlineLevel="1">
      <c r="A26" s="174"/>
      <c r="B26" s="169"/>
      <c r="C26" s="28"/>
      <c r="D26" s="170"/>
      <c r="E26" s="170"/>
      <c r="F26" s="170"/>
      <c r="G26" s="96"/>
      <c r="H26" s="171"/>
      <c r="I26" s="172"/>
    </row>
    <row r="27" spans="1:9" ht="12" customHeight="1" outlineLevel="1">
      <c r="A27" s="174"/>
      <c r="B27" s="175">
        <v>620</v>
      </c>
      <c r="C27" s="28" t="s">
        <v>78</v>
      </c>
      <c r="D27" s="170">
        <v>23980.9</v>
      </c>
      <c r="E27" s="170">
        <v>25066.67</v>
      </c>
      <c r="F27" s="170">
        <v>31184.67</v>
      </c>
      <c r="G27" s="96">
        <v>35194</v>
      </c>
      <c r="H27" s="171">
        <v>36000</v>
      </c>
      <c r="I27" s="172">
        <v>36000</v>
      </c>
    </row>
    <row r="28" spans="1:9" ht="12" customHeight="1" outlineLevel="1">
      <c r="A28" s="174"/>
      <c r="B28" s="175">
        <v>611</v>
      </c>
      <c r="C28" s="28" t="s">
        <v>79</v>
      </c>
      <c r="D28" s="170">
        <v>0</v>
      </c>
      <c r="E28" s="170">
        <v>0</v>
      </c>
      <c r="F28" s="170">
        <v>0</v>
      </c>
      <c r="G28" s="96">
        <v>0</v>
      </c>
      <c r="H28" s="171"/>
      <c r="I28" s="172"/>
    </row>
    <row r="29" spans="1:9" ht="12" customHeight="1" outlineLevel="1" thickBot="1">
      <c r="A29" s="176"/>
      <c r="B29" s="177">
        <v>620</v>
      </c>
      <c r="C29" s="178" t="s">
        <v>80</v>
      </c>
      <c r="D29" s="179">
        <v>0</v>
      </c>
      <c r="E29" s="180">
        <v>0</v>
      </c>
      <c r="F29" s="180">
        <v>0</v>
      </c>
      <c r="G29" s="181">
        <v>0</v>
      </c>
      <c r="H29" s="182"/>
      <c r="I29" s="183"/>
    </row>
    <row r="30" spans="1:9" s="188" customFormat="1" ht="12" customHeight="1" thickBot="1">
      <c r="A30" s="184"/>
      <c r="B30" s="156">
        <v>630</v>
      </c>
      <c r="C30" s="185" t="s">
        <v>81</v>
      </c>
      <c r="D30" s="186">
        <f aca="true" t="shared" si="2" ref="D30:I30">SUM(D32:D40)</f>
        <v>7284.410000000001</v>
      </c>
      <c r="E30" s="186">
        <f t="shared" si="2"/>
        <v>7506.18</v>
      </c>
      <c r="F30" s="186">
        <f t="shared" si="2"/>
        <v>16725.99</v>
      </c>
      <c r="G30" s="187">
        <f>SUM(G32:G40)</f>
        <v>18550</v>
      </c>
      <c r="H30" s="186">
        <f t="shared" si="2"/>
        <v>19050</v>
      </c>
      <c r="I30" s="186">
        <f t="shared" si="2"/>
        <v>19050</v>
      </c>
    </row>
    <row r="31" spans="1:9" s="188" customFormat="1" ht="12" customHeight="1">
      <c r="A31" s="189"/>
      <c r="B31" s="161"/>
      <c r="C31" s="190"/>
      <c r="D31" s="191"/>
      <c r="E31" s="192"/>
      <c r="F31" s="192"/>
      <c r="G31" s="193"/>
      <c r="H31" s="194"/>
      <c r="I31" s="195"/>
    </row>
    <row r="32" spans="1:9" s="188" customFormat="1" ht="12" customHeight="1">
      <c r="A32" s="196"/>
      <c r="B32" s="175">
        <v>631001</v>
      </c>
      <c r="C32" s="197" t="s">
        <v>82</v>
      </c>
      <c r="D32" s="170">
        <v>1331.68</v>
      </c>
      <c r="E32" s="170">
        <v>1200</v>
      </c>
      <c r="F32" s="170">
        <v>1583.58</v>
      </c>
      <c r="G32" s="198">
        <v>2500</v>
      </c>
      <c r="H32" s="171">
        <v>2500</v>
      </c>
      <c r="I32" s="172">
        <v>2500</v>
      </c>
    </row>
    <row r="33" spans="1:9" ht="12" customHeight="1" hidden="1" outlineLevel="1">
      <c r="A33" s="174"/>
      <c r="B33" s="169" t="s">
        <v>83</v>
      </c>
      <c r="C33" s="199" t="s">
        <v>84</v>
      </c>
      <c r="D33" s="170"/>
      <c r="E33" s="170"/>
      <c r="F33" s="170"/>
      <c r="G33" s="198"/>
      <c r="H33" s="171"/>
      <c r="I33" s="172"/>
    </row>
    <row r="34" spans="1:9" s="188" customFormat="1" ht="12" customHeight="1" collapsed="1">
      <c r="A34" s="200"/>
      <c r="B34" s="175">
        <v>632001</v>
      </c>
      <c r="C34" s="199" t="s">
        <v>85</v>
      </c>
      <c r="D34" s="170">
        <v>4497.02</v>
      </c>
      <c r="E34" s="170">
        <v>4828.05</v>
      </c>
      <c r="F34" s="170">
        <v>13932.37</v>
      </c>
      <c r="G34" s="198">
        <v>14500</v>
      </c>
      <c r="H34" s="171">
        <v>15000</v>
      </c>
      <c r="I34" s="172">
        <v>15000</v>
      </c>
    </row>
    <row r="35" spans="1:9" ht="12" customHeight="1" hidden="1" outlineLevel="1">
      <c r="A35" s="174"/>
      <c r="B35" s="175">
        <v>632001</v>
      </c>
      <c r="C35" s="199" t="s">
        <v>86</v>
      </c>
      <c r="D35" s="170"/>
      <c r="E35" s="170"/>
      <c r="F35" s="170"/>
      <c r="G35" s="198"/>
      <c r="H35" s="171"/>
      <c r="I35" s="172"/>
    </row>
    <row r="36" spans="1:9" ht="12" customHeight="1" hidden="1" outlineLevel="1">
      <c r="A36" s="174"/>
      <c r="B36" s="175" t="s">
        <v>87</v>
      </c>
      <c r="C36" s="199" t="s">
        <v>86</v>
      </c>
      <c r="D36" s="170"/>
      <c r="E36" s="170"/>
      <c r="F36" s="170"/>
      <c r="G36" s="198"/>
      <c r="H36" s="171"/>
      <c r="I36" s="172"/>
    </row>
    <row r="37" spans="1:9" ht="12" customHeight="1" hidden="1" outlineLevel="1">
      <c r="A37" s="174"/>
      <c r="B37" s="175">
        <v>632002</v>
      </c>
      <c r="C37" s="199" t="s">
        <v>88</v>
      </c>
      <c r="D37" s="170"/>
      <c r="E37" s="170"/>
      <c r="F37" s="170"/>
      <c r="G37" s="198"/>
      <c r="H37" s="171"/>
      <c r="I37" s="172"/>
    </row>
    <row r="38" spans="1:9" ht="12" hidden="1" outlineLevel="1">
      <c r="A38" s="174"/>
      <c r="B38" s="175">
        <v>632003</v>
      </c>
      <c r="C38" s="199" t="s">
        <v>89</v>
      </c>
      <c r="D38" s="170"/>
      <c r="E38" s="170"/>
      <c r="F38" s="170"/>
      <c r="G38" s="198"/>
      <c r="H38" s="171"/>
      <c r="I38" s="172"/>
    </row>
    <row r="39" spans="1:9" ht="12" outlineLevel="1">
      <c r="A39" s="174"/>
      <c r="B39" s="175">
        <v>632002</v>
      </c>
      <c r="C39" s="199" t="s">
        <v>90</v>
      </c>
      <c r="D39" s="170">
        <v>168</v>
      </c>
      <c r="E39" s="170">
        <v>168</v>
      </c>
      <c r="F39" s="170">
        <v>168</v>
      </c>
      <c r="G39" s="198">
        <v>250</v>
      </c>
      <c r="H39" s="171">
        <v>250</v>
      </c>
      <c r="I39" s="172">
        <v>250</v>
      </c>
    </row>
    <row r="40" spans="1:9" ht="12.75" outlineLevel="1" thickBot="1">
      <c r="A40" s="201"/>
      <c r="B40" s="202">
        <v>632003</v>
      </c>
      <c r="C40" s="203" t="s">
        <v>91</v>
      </c>
      <c r="D40" s="179">
        <v>1287.71</v>
      </c>
      <c r="E40" s="179">
        <v>1310.13</v>
      </c>
      <c r="F40" s="179">
        <v>1042.04</v>
      </c>
      <c r="G40" s="181">
        <v>1300</v>
      </c>
      <c r="H40" s="182">
        <v>1300</v>
      </c>
      <c r="I40" s="183">
        <v>1300</v>
      </c>
    </row>
    <row r="41" spans="1:9" s="188" customFormat="1" ht="12" customHeight="1" thickBot="1">
      <c r="A41" s="184"/>
      <c r="B41" s="156">
        <v>633</v>
      </c>
      <c r="C41" s="185" t="s">
        <v>92</v>
      </c>
      <c r="D41" s="204">
        <f aca="true" t="shared" si="3" ref="D41:I41">SUM(D43:D52)</f>
        <v>2418.8900000000003</v>
      </c>
      <c r="E41" s="204">
        <f t="shared" si="3"/>
        <v>2456.23</v>
      </c>
      <c r="F41" s="204">
        <f t="shared" si="3"/>
        <v>3207.96</v>
      </c>
      <c r="G41" s="205">
        <f>SUM(G43:G52)</f>
        <v>5325</v>
      </c>
      <c r="H41" s="204">
        <f t="shared" si="3"/>
        <v>3325</v>
      </c>
      <c r="I41" s="204">
        <f t="shared" si="3"/>
        <v>3325</v>
      </c>
    </row>
    <row r="42" spans="1:9" s="188" customFormat="1" ht="12" customHeight="1">
      <c r="A42" s="189"/>
      <c r="B42" s="161"/>
      <c r="C42" s="190"/>
      <c r="D42" s="191"/>
      <c r="E42" s="191"/>
      <c r="F42" s="191"/>
      <c r="G42" s="193"/>
      <c r="H42" s="194"/>
      <c r="I42" s="195"/>
    </row>
    <row r="43" spans="1:9" s="188" customFormat="1" ht="12" customHeight="1">
      <c r="A43" s="189"/>
      <c r="B43" s="206">
        <v>633001</v>
      </c>
      <c r="C43" s="207" t="s">
        <v>93</v>
      </c>
      <c r="D43" s="170">
        <v>0</v>
      </c>
      <c r="E43" s="170">
        <v>340</v>
      </c>
      <c r="F43" s="170">
        <v>0</v>
      </c>
      <c r="G43" s="198">
        <v>700</v>
      </c>
      <c r="H43" s="171">
        <v>0</v>
      </c>
      <c r="I43" s="172">
        <v>0</v>
      </c>
    </row>
    <row r="44" spans="1:9" ht="12" customHeight="1" outlineLevel="1">
      <c r="A44" s="174"/>
      <c r="B44" s="169" t="s">
        <v>94</v>
      </c>
      <c r="C44" s="199" t="s">
        <v>95</v>
      </c>
      <c r="D44" s="170">
        <v>750</v>
      </c>
      <c r="E44" s="170">
        <v>0</v>
      </c>
      <c r="F44" s="170">
        <v>0</v>
      </c>
      <c r="G44" s="198">
        <v>1300</v>
      </c>
      <c r="H44" s="171">
        <v>0</v>
      </c>
      <c r="I44" s="172">
        <v>0</v>
      </c>
    </row>
    <row r="45" spans="1:9" ht="12" customHeight="1" outlineLevel="1">
      <c r="A45" s="174"/>
      <c r="B45" s="169">
        <v>633003</v>
      </c>
      <c r="C45" s="199" t="s">
        <v>96</v>
      </c>
      <c r="D45" s="170">
        <v>0</v>
      </c>
      <c r="E45" s="170">
        <v>83.25</v>
      </c>
      <c r="F45" s="170">
        <v>167.22</v>
      </c>
      <c r="G45" s="198">
        <v>225</v>
      </c>
      <c r="H45" s="171">
        <v>225</v>
      </c>
      <c r="I45" s="172">
        <v>225</v>
      </c>
    </row>
    <row r="46" spans="1:9" ht="12" customHeight="1" outlineLevel="1">
      <c r="A46" s="174"/>
      <c r="B46" s="175">
        <v>633004</v>
      </c>
      <c r="C46" s="199" t="s">
        <v>97</v>
      </c>
      <c r="D46" s="170">
        <v>0</v>
      </c>
      <c r="E46" s="170">
        <v>0</v>
      </c>
      <c r="F46" s="170">
        <v>0</v>
      </c>
      <c r="G46" s="198"/>
      <c r="H46" s="171">
        <v>0</v>
      </c>
      <c r="I46" s="172">
        <v>0</v>
      </c>
    </row>
    <row r="47" spans="1:9" ht="12" customHeight="1" outlineLevel="1">
      <c r="A47" s="174"/>
      <c r="B47" s="175">
        <v>633006</v>
      </c>
      <c r="C47" s="199" t="s">
        <v>98</v>
      </c>
      <c r="D47" s="170">
        <v>1227.01</v>
      </c>
      <c r="E47" s="170">
        <v>1058.85</v>
      </c>
      <c r="F47" s="170">
        <v>1626.54</v>
      </c>
      <c r="G47" s="198">
        <v>1700</v>
      </c>
      <c r="H47" s="171">
        <v>1700</v>
      </c>
      <c r="I47" s="172">
        <v>1700</v>
      </c>
    </row>
    <row r="48" spans="1:9" ht="12" customHeight="1" outlineLevel="1">
      <c r="A48" s="174"/>
      <c r="B48" s="175">
        <v>633009</v>
      </c>
      <c r="C48" s="199" t="s">
        <v>99</v>
      </c>
      <c r="D48" s="170">
        <v>49.5</v>
      </c>
      <c r="E48" s="170">
        <v>49.5</v>
      </c>
      <c r="F48" s="170">
        <v>71.5</v>
      </c>
      <c r="G48" s="198">
        <v>100</v>
      </c>
      <c r="H48" s="171">
        <v>100</v>
      </c>
      <c r="I48" s="172">
        <v>100</v>
      </c>
    </row>
    <row r="49" spans="1:9" ht="12" customHeight="1" outlineLevel="1">
      <c r="A49" s="174"/>
      <c r="B49" s="175">
        <v>633010</v>
      </c>
      <c r="C49" s="199" t="s">
        <v>100</v>
      </c>
      <c r="D49" s="170">
        <v>38</v>
      </c>
      <c r="E49" s="170">
        <v>470.4</v>
      </c>
      <c r="F49" s="170">
        <v>708.24</v>
      </c>
      <c r="G49" s="198">
        <v>300</v>
      </c>
      <c r="H49" s="171">
        <v>300</v>
      </c>
      <c r="I49" s="172">
        <v>300</v>
      </c>
    </row>
    <row r="50" spans="1:9" ht="12" customHeight="1" outlineLevel="1">
      <c r="A50" s="174"/>
      <c r="B50" s="175">
        <v>633010</v>
      </c>
      <c r="C50" s="199" t="s">
        <v>101</v>
      </c>
      <c r="D50" s="170">
        <v>0</v>
      </c>
      <c r="E50" s="170">
        <v>0</v>
      </c>
      <c r="F50" s="170">
        <v>0</v>
      </c>
      <c r="G50" s="198">
        <v>0</v>
      </c>
      <c r="H50" s="171">
        <v>0</v>
      </c>
      <c r="I50" s="172">
        <v>0</v>
      </c>
    </row>
    <row r="51" spans="1:9" ht="12" customHeight="1" outlineLevel="1">
      <c r="A51" s="174"/>
      <c r="B51" s="175">
        <v>633013</v>
      </c>
      <c r="C51" s="199" t="s">
        <v>102</v>
      </c>
      <c r="D51" s="170">
        <v>0</v>
      </c>
      <c r="E51" s="170">
        <v>69</v>
      </c>
      <c r="F51" s="170">
        <v>0</v>
      </c>
      <c r="G51" s="198">
        <v>100</v>
      </c>
      <c r="H51" s="171">
        <v>100</v>
      </c>
      <c r="I51" s="172">
        <v>100</v>
      </c>
    </row>
    <row r="52" spans="1:9" ht="12" customHeight="1" outlineLevel="1" thickBot="1">
      <c r="A52" s="174"/>
      <c r="B52" s="175">
        <v>633016</v>
      </c>
      <c r="C52" s="208" t="s">
        <v>291</v>
      </c>
      <c r="D52" s="170">
        <v>354.38</v>
      </c>
      <c r="E52" s="170">
        <v>385.23</v>
      </c>
      <c r="F52" s="170">
        <v>634.46</v>
      </c>
      <c r="G52" s="198">
        <v>900</v>
      </c>
      <c r="H52" s="171">
        <v>900</v>
      </c>
      <c r="I52" s="172">
        <v>900</v>
      </c>
    </row>
    <row r="53" spans="1:9" ht="12" customHeight="1" hidden="1" outlineLevel="1">
      <c r="A53" s="201"/>
      <c r="B53" s="202">
        <v>634004</v>
      </c>
      <c r="C53" s="203" t="s">
        <v>103</v>
      </c>
      <c r="D53" s="209"/>
      <c r="E53" s="209"/>
      <c r="F53" s="209"/>
      <c r="G53" s="181"/>
      <c r="H53" s="182"/>
      <c r="I53" s="183"/>
    </row>
    <row r="54" spans="1:9" s="188" customFormat="1" ht="12" customHeight="1" collapsed="1" thickBot="1">
      <c r="A54" s="210"/>
      <c r="B54" s="156">
        <v>635</v>
      </c>
      <c r="C54" s="185" t="s">
        <v>104</v>
      </c>
      <c r="D54" s="204">
        <f aca="true" t="shared" si="4" ref="D54:I54">SUM(D61:D63)</f>
        <v>1038</v>
      </c>
      <c r="E54" s="204">
        <f t="shared" si="4"/>
        <v>2089.21</v>
      </c>
      <c r="F54" s="204">
        <f t="shared" si="4"/>
        <v>1179.98</v>
      </c>
      <c r="G54" s="205">
        <f>SUM(G61:G63)</f>
        <v>2100</v>
      </c>
      <c r="H54" s="204">
        <f t="shared" si="4"/>
        <v>2100</v>
      </c>
      <c r="I54" s="204">
        <f t="shared" si="4"/>
        <v>2100</v>
      </c>
    </row>
    <row r="55" spans="1:9" ht="12" customHeight="1" hidden="1" outlineLevel="1">
      <c r="A55" s="211"/>
      <c r="B55" s="206" t="s">
        <v>105</v>
      </c>
      <c r="C55" s="212" t="s">
        <v>106</v>
      </c>
      <c r="D55" s="191"/>
      <c r="E55" s="191"/>
      <c r="F55" s="191"/>
      <c r="G55" s="193"/>
      <c r="H55" s="166"/>
      <c r="I55" s="167"/>
    </row>
    <row r="56" spans="1:9" ht="12" customHeight="1" hidden="1" outlineLevel="1">
      <c r="A56" s="174"/>
      <c r="B56" s="169" t="s">
        <v>107</v>
      </c>
      <c r="C56" s="199" t="s">
        <v>108</v>
      </c>
      <c r="D56" s="95"/>
      <c r="E56" s="95"/>
      <c r="F56" s="95"/>
      <c r="G56" s="198"/>
      <c r="H56" s="171"/>
      <c r="I56" s="172"/>
    </row>
    <row r="57" spans="1:9" ht="12" customHeight="1" hidden="1" outlineLevel="1">
      <c r="A57" s="174"/>
      <c r="B57" s="175">
        <v>635006</v>
      </c>
      <c r="C57" s="199" t="s">
        <v>109</v>
      </c>
      <c r="D57" s="95"/>
      <c r="E57" s="95"/>
      <c r="F57" s="95"/>
      <c r="G57" s="198"/>
      <c r="H57" s="171"/>
      <c r="I57" s="172"/>
    </row>
    <row r="58" spans="1:9" ht="12" customHeight="1" hidden="1" outlineLevel="1">
      <c r="A58" s="174"/>
      <c r="B58" s="175">
        <v>635002</v>
      </c>
      <c r="C58" s="199" t="s">
        <v>108</v>
      </c>
      <c r="D58" s="95"/>
      <c r="E58" s="95"/>
      <c r="F58" s="95"/>
      <c r="G58" s="198"/>
      <c r="H58" s="171"/>
      <c r="I58" s="172"/>
    </row>
    <row r="59" spans="1:9" ht="12" customHeight="1" hidden="1" outlineLevel="1">
      <c r="A59" s="174"/>
      <c r="B59" s="175">
        <v>635004</v>
      </c>
      <c r="C59" s="199" t="s">
        <v>110</v>
      </c>
      <c r="D59" s="95"/>
      <c r="E59" s="95"/>
      <c r="F59" s="95"/>
      <c r="G59" s="198"/>
      <c r="H59" s="171"/>
      <c r="I59" s="172"/>
    </row>
    <row r="60" spans="1:9" ht="12" customHeight="1" outlineLevel="1">
      <c r="A60" s="174"/>
      <c r="B60" s="175"/>
      <c r="C60" s="199"/>
      <c r="D60" s="95"/>
      <c r="E60" s="95"/>
      <c r="F60" s="95"/>
      <c r="G60" s="198"/>
      <c r="H60" s="171"/>
      <c r="I60" s="172"/>
    </row>
    <row r="61" spans="1:9" ht="12" customHeight="1" outlineLevel="1">
      <c r="A61" s="174"/>
      <c r="B61" s="175">
        <v>635002</v>
      </c>
      <c r="C61" s="199" t="s">
        <v>111</v>
      </c>
      <c r="D61" s="170">
        <v>1038</v>
      </c>
      <c r="E61" s="170">
        <v>720</v>
      </c>
      <c r="F61" s="170">
        <v>860</v>
      </c>
      <c r="G61" s="198">
        <v>1500</v>
      </c>
      <c r="H61" s="171">
        <v>1500</v>
      </c>
      <c r="I61" s="172">
        <v>1500</v>
      </c>
    </row>
    <row r="62" spans="1:9" ht="12" customHeight="1" outlineLevel="1">
      <c r="A62" s="174"/>
      <c r="B62" s="175">
        <v>635004</v>
      </c>
      <c r="C62" s="199" t="s">
        <v>112</v>
      </c>
      <c r="D62" s="170">
        <v>0</v>
      </c>
      <c r="E62" s="170">
        <v>0</v>
      </c>
      <c r="F62" s="170">
        <v>0</v>
      </c>
      <c r="G62" s="198">
        <v>600</v>
      </c>
      <c r="H62" s="171">
        <v>600</v>
      </c>
      <c r="I62" s="172">
        <v>600</v>
      </c>
    </row>
    <row r="63" spans="1:9" ht="12" customHeight="1" outlineLevel="1" thickBot="1">
      <c r="A63" s="201"/>
      <c r="B63" s="202">
        <v>635006</v>
      </c>
      <c r="C63" s="203" t="s">
        <v>113</v>
      </c>
      <c r="D63" s="179">
        <v>0</v>
      </c>
      <c r="E63" s="179">
        <v>1369.21</v>
      </c>
      <c r="F63" s="179">
        <v>319.98</v>
      </c>
      <c r="G63" s="181"/>
      <c r="H63" s="182"/>
      <c r="I63" s="183"/>
    </row>
    <row r="64" spans="1:9" s="188" customFormat="1" ht="12" customHeight="1" thickBot="1">
      <c r="A64" s="210"/>
      <c r="B64" s="156">
        <v>637</v>
      </c>
      <c r="C64" s="185" t="s">
        <v>114</v>
      </c>
      <c r="D64" s="204">
        <f aca="true" t="shared" si="5" ref="D64:I64">SUM(D66:D83)</f>
        <v>12706.04</v>
      </c>
      <c r="E64" s="204">
        <f t="shared" si="5"/>
        <v>10617.7</v>
      </c>
      <c r="F64" s="204">
        <f t="shared" si="5"/>
        <v>13918.010000000002</v>
      </c>
      <c r="G64" s="205">
        <f>SUM(G66:G83)</f>
        <v>17277</v>
      </c>
      <c r="H64" s="204">
        <f t="shared" si="5"/>
        <v>16302</v>
      </c>
      <c r="I64" s="204">
        <f t="shared" si="5"/>
        <v>16302</v>
      </c>
    </row>
    <row r="65" spans="1:9" s="188" customFormat="1" ht="12" customHeight="1">
      <c r="A65" s="213"/>
      <c r="B65" s="161"/>
      <c r="C65" s="190"/>
      <c r="D65" s="191"/>
      <c r="E65" s="191"/>
      <c r="F65" s="191"/>
      <c r="G65" s="193"/>
      <c r="H65" s="194"/>
      <c r="I65" s="195"/>
    </row>
    <row r="66" spans="1:9" s="188" customFormat="1" ht="12" customHeight="1">
      <c r="A66" s="214"/>
      <c r="B66" s="206">
        <v>636002</v>
      </c>
      <c r="C66" s="207" t="s">
        <v>115</v>
      </c>
      <c r="D66" s="170">
        <v>0</v>
      </c>
      <c r="E66" s="170">
        <v>0</v>
      </c>
      <c r="F66" s="170">
        <v>0</v>
      </c>
      <c r="G66" s="198">
        <v>0</v>
      </c>
      <c r="H66" s="171">
        <v>0</v>
      </c>
      <c r="I66" s="172">
        <v>0</v>
      </c>
    </row>
    <row r="67" spans="1:9" ht="12" customHeight="1" outlineLevel="2">
      <c r="A67" s="174"/>
      <c r="B67" s="169" t="s">
        <v>116</v>
      </c>
      <c r="C67" s="199" t="s">
        <v>117</v>
      </c>
      <c r="D67" s="170">
        <v>326</v>
      </c>
      <c r="E67" s="170">
        <v>36</v>
      </c>
      <c r="F67" s="170">
        <v>40</v>
      </c>
      <c r="G67" s="198">
        <v>800</v>
      </c>
      <c r="H67" s="171">
        <v>800</v>
      </c>
      <c r="I67" s="172">
        <v>800</v>
      </c>
    </row>
    <row r="68" spans="1:9" ht="12" customHeight="1" outlineLevel="2">
      <c r="A68" s="174"/>
      <c r="B68" s="175">
        <v>637003</v>
      </c>
      <c r="C68" s="199" t="s">
        <v>118</v>
      </c>
      <c r="D68" s="170">
        <v>105.6</v>
      </c>
      <c r="E68" s="170">
        <v>1779.6</v>
      </c>
      <c r="F68" s="170">
        <v>2892</v>
      </c>
      <c r="G68" s="198">
        <v>1000</v>
      </c>
      <c r="H68" s="171">
        <v>1000</v>
      </c>
      <c r="I68" s="172">
        <v>1000</v>
      </c>
    </row>
    <row r="69" spans="1:9" ht="12" customHeight="1" outlineLevel="2">
      <c r="A69" s="174"/>
      <c r="B69" s="175">
        <v>637004</v>
      </c>
      <c r="C69" s="199" t="s">
        <v>119</v>
      </c>
      <c r="D69" s="170">
        <v>1110.69</v>
      </c>
      <c r="E69" s="170">
        <v>1007.05</v>
      </c>
      <c r="F69" s="170">
        <v>1365.54</v>
      </c>
      <c r="G69" s="198">
        <v>2100</v>
      </c>
      <c r="H69" s="171">
        <v>2100</v>
      </c>
      <c r="I69" s="172">
        <v>2100</v>
      </c>
    </row>
    <row r="70" spans="1:9" ht="12" customHeight="1" outlineLevel="2">
      <c r="A70" s="174"/>
      <c r="B70" s="175">
        <v>637005</v>
      </c>
      <c r="C70" s="199" t="s">
        <v>120</v>
      </c>
      <c r="D70" s="170">
        <v>432</v>
      </c>
      <c r="E70" s="170">
        <v>432</v>
      </c>
      <c r="F70" s="170">
        <v>432</v>
      </c>
      <c r="G70" s="198">
        <v>432</v>
      </c>
      <c r="H70" s="171">
        <v>432</v>
      </c>
      <c r="I70" s="172">
        <v>432</v>
      </c>
    </row>
    <row r="71" spans="1:9" ht="12" customHeight="1" outlineLevel="2">
      <c r="A71" s="174"/>
      <c r="B71" s="175">
        <v>637005</v>
      </c>
      <c r="C71" s="199" t="s">
        <v>121</v>
      </c>
      <c r="D71" s="170">
        <v>0</v>
      </c>
      <c r="E71" s="170">
        <v>0</v>
      </c>
      <c r="F71" s="170">
        <v>850</v>
      </c>
      <c r="G71" s="198">
        <v>300</v>
      </c>
      <c r="H71" s="171">
        <v>300</v>
      </c>
      <c r="I71" s="172">
        <v>300</v>
      </c>
    </row>
    <row r="72" spans="1:9" ht="12" customHeight="1" outlineLevel="2">
      <c r="A72" s="174"/>
      <c r="B72" s="175">
        <v>637005</v>
      </c>
      <c r="C72" s="199" t="s">
        <v>122</v>
      </c>
      <c r="D72" s="170">
        <v>960</v>
      </c>
      <c r="E72" s="170">
        <v>960</v>
      </c>
      <c r="F72" s="170">
        <v>1060</v>
      </c>
      <c r="G72" s="198">
        <v>1100</v>
      </c>
      <c r="H72" s="171">
        <v>1100</v>
      </c>
      <c r="I72" s="172">
        <v>1100</v>
      </c>
    </row>
    <row r="73" spans="1:9" ht="12" customHeight="1" outlineLevel="2">
      <c r="A73" s="174"/>
      <c r="B73" s="175">
        <v>637012</v>
      </c>
      <c r="C73" s="199" t="s">
        <v>123</v>
      </c>
      <c r="D73" s="170">
        <v>178.85</v>
      </c>
      <c r="E73" s="170">
        <v>108.84</v>
      </c>
      <c r="F73" s="170">
        <v>99.84</v>
      </c>
      <c r="G73" s="198">
        <v>200</v>
      </c>
      <c r="H73" s="171">
        <v>100</v>
      </c>
      <c r="I73" s="172">
        <v>100</v>
      </c>
    </row>
    <row r="74" spans="1:9" ht="12" customHeight="1" outlineLevel="2">
      <c r="A74" s="174"/>
      <c r="B74" s="175">
        <v>637014</v>
      </c>
      <c r="C74" s="199" t="s">
        <v>124</v>
      </c>
      <c r="D74" s="170">
        <v>2747.12</v>
      </c>
      <c r="E74" s="170">
        <v>1839.8</v>
      </c>
      <c r="F74" s="170">
        <v>3330.23</v>
      </c>
      <c r="G74" s="215">
        <v>3800</v>
      </c>
      <c r="H74" s="171">
        <v>3800</v>
      </c>
      <c r="I74" s="172">
        <v>3800</v>
      </c>
    </row>
    <row r="75" spans="1:9" ht="12" customHeight="1" outlineLevel="2">
      <c r="A75" s="174"/>
      <c r="B75" s="175">
        <v>637014</v>
      </c>
      <c r="C75" s="199" t="s">
        <v>125</v>
      </c>
      <c r="D75" s="170">
        <v>0</v>
      </c>
      <c r="E75" s="170">
        <v>0</v>
      </c>
      <c r="F75" s="170">
        <v>0</v>
      </c>
      <c r="G75" s="198">
        <v>0</v>
      </c>
      <c r="H75" s="171">
        <v>0</v>
      </c>
      <c r="I75" s="172">
        <v>0</v>
      </c>
    </row>
    <row r="76" spans="1:9" ht="12" customHeight="1" outlineLevel="2">
      <c r="A76" s="174"/>
      <c r="B76" s="175">
        <v>637015</v>
      </c>
      <c r="C76" s="199" t="s">
        <v>126</v>
      </c>
      <c r="D76" s="170">
        <v>1220.02</v>
      </c>
      <c r="E76" s="170">
        <v>1220.02</v>
      </c>
      <c r="F76" s="170">
        <v>1249.02</v>
      </c>
      <c r="G76" s="198">
        <v>1250</v>
      </c>
      <c r="H76" s="171">
        <v>1250</v>
      </c>
      <c r="I76" s="172">
        <v>1250</v>
      </c>
    </row>
    <row r="77" spans="1:9" ht="12" customHeight="1" outlineLevel="2">
      <c r="A77" s="174"/>
      <c r="B77" s="175">
        <v>637016</v>
      </c>
      <c r="C77" s="199" t="s">
        <v>127</v>
      </c>
      <c r="D77" s="170">
        <v>1235.26</v>
      </c>
      <c r="E77" s="170">
        <v>727.39</v>
      </c>
      <c r="F77" s="170">
        <v>844.47</v>
      </c>
      <c r="G77" s="198">
        <v>1100</v>
      </c>
      <c r="H77" s="171">
        <v>1100</v>
      </c>
      <c r="I77" s="172">
        <v>1100</v>
      </c>
    </row>
    <row r="78" spans="1:9" ht="12" customHeight="1" outlineLevel="2">
      <c r="A78" s="201"/>
      <c r="B78" s="202">
        <v>637026</v>
      </c>
      <c r="C78" s="203" t="s">
        <v>128</v>
      </c>
      <c r="D78" s="170">
        <v>842.5</v>
      </c>
      <c r="E78" s="170">
        <v>890</v>
      </c>
      <c r="F78" s="170">
        <v>700.16</v>
      </c>
      <c r="G78" s="198">
        <v>1200</v>
      </c>
      <c r="H78" s="171">
        <v>1200</v>
      </c>
      <c r="I78" s="172">
        <v>1200</v>
      </c>
    </row>
    <row r="79" spans="1:9" ht="12" customHeight="1" outlineLevel="2">
      <c r="A79" s="201"/>
      <c r="B79" s="202"/>
      <c r="C79" s="203" t="s">
        <v>129</v>
      </c>
      <c r="D79" s="170">
        <v>84</v>
      </c>
      <c r="E79" s="170">
        <v>89</v>
      </c>
      <c r="F79" s="170">
        <v>70</v>
      </c>
      <c r="G79" s="198">
        <v>120</v>
      </c>
      <c r="H79" s="171">
        <v>120</v>
      </c>
      <c r="I79" s="172">
        <v>120</v>
      </c>
    </row>
    <row r="80" spans="1:9" ht="12" customHeight="1" outlineLevel="2">
      <c r="A80" s="201"/>
      <c r="B80" s="202"/>
      <c r="C80" s="203" t="s">
        <v>130</v>
      </c>
      <c r="D80" s="170">
        <v>294</v>
      </c>
      <c r="E80" s="170">
        <v>223</v>
      </c>
      <c r="F80" s="170">
        <v>257.37</v>
      </c>
      <c r="G80" s="198">
        <v>300</v>
      </c>
      <c r="H80" s="171">
        <v>300</v>
      </c>
      <c r="I80" s="172">
        <v>300</v>
      </c>
    </row>
    <row r="81" spans="1:9" ht="12" customHeight="1" outlineLevel="2">
      <c r="A81" s="201"/>
      <c r="B81" s="202">
        <v>637027</v>
      </c>
      <c r="C81" s="203" t="s">
        <v>131</v>
      </c>
      <c r="D81" s="170">
        <v>2700</v>
      </c>
      <c r="E81" s="170">
        <v>1305</v>
      </c>
      <c r="F81" s="170">
        <v>624.34</v>
      </c>
      <c r="G81" s="198">
        <v>2700</v>
      </c>
      <c r="H81" s="171">
        <v>2000</v>
      </c>
      <c r="I81" s="172">
        <v>2000</v>
      </c>
    </row>
    <row r="82" spans="1:9" ht="12" customHeight="1" outlineLevel="2">
      <c r="A82" s="201"/>
      <c r="B82" s="202"/>
      <c r="C82" s="203" t="s">
        <v>129</v>
      </c>
      <c r="D82" s="170">
        <v>0</v>
      </c>
      <c r="E82" s="170">
        <v>0</v>
      </c>
      <c r="F82" s="170">
        <v>62</v>
      </c>
      <c r="G82" s="198">
        <v>250</v>
      </c>
      <c r="H82" s="171">
        <v>200</v>
      </c>
      <c r="I82" s="172">
        <v>200</v>
      </c>
    </row>
    <row r="83" spans="1:9" ht="12" customHeight="1" outlineLevel="2" thickBot="1">
      <c r="A83" s="174"/>
      <c r="B83" s="175"/>
      <c r="C83" s="199" t="s">
        <v>130</v>
      </c>
      <c r="D83" s="170">
        <v>470</v>
      </c>
      <c r="E83" s="170">
        <v>0</v>
      </c>
      <c r="F83" s="170">
        <v>41.04</v>
      </c>
      <c r="G83" s="198">
        <v>625</v>
      </c>
      <c r="H83" s="171">
        <v>500</v>
      </c>
      <c r="I83" s="172">
        <v>500</v>
      </c>
    </row>
    <row r="84" spans="1:9" ht="12" customHeight="1" outlineLevel="2" thickBot="1">
      <c r="A84" s="216"/>
      <c r="B84" s="217">
        <v>642</v>
      </c>
      <c r="C84" s="218" t="s">
        <v>132</v>
      </c>
      <c r="D84" s="204">
        <f aca="true" t="shared" si="6" ref="D84:I84">SUM(D86:D90)</f>
        <v>0</v>
      </c>
      <c r="E84" s="204">
        <f t="shared" si="6"/>
        <v>1873.5</v>
      </c>
      <c r="F84" s="204">
        <f t="shared" si="6"/>
        <v>12118.77</v>
      </c>
      <c r="G84" s="205">
        <f>SUM(G86:G90)</f>
        <v>1700</v>
      </c>
      <c r="H84" s="204">
        <f t="shared" si="6"/>
        <v>1700</v>
      </c>
      <c r="I84" s="204">
        <f t="shared" si="6"/>
        <v>1700</v>
      </c>
    </row>
    <row r="85" spans="1:9" ht="12" customHeight="1" outlineLevel="2">
      <c r="A85" s="176"/>
      <c r="B85" s="219"/>
      <c r="C85" s="220"/>
      <c r="D85" s="221"/>
      <c r="E85" s="221"/>
      <c r="F85" s="221"/>
      <c r="G85" s="222"/>
      <c r="H85" s="223"/>
      <c r="I85" s="224"/>
    </row>
    <row r="86" spans="1:9" ht="12" customHeight="1" outlineLevel="2">
      <c r="A86" s="174"/>
      <c r="B86" s="175">
        <v>642012</v>
      </c>
      <c r="C86" s="28" t="s">
        <v>133</v>
      </c>
      <c r="D86" s="95">
        <v>0</v>
      </c>
      <c r="E86" s="95">
        <v>0</v>
      </c>
      <c r="F86" s="95">
        <v>8868</v>
      </c>
      <c r="G86" s="215">
        <v>0</v>
      </c>
      <c r="H86" s="171">
        <v>0</v>
      </c>
      <c r="I86" s="172">
        <v>0</v>
      </c>
    </row>
    <row r="87" spans="1:9" ht="12" customHeight="1" outlineLevel="2">
      <c r="A87" s="211"/>
      <c r="B87" s="225">
        <v>642013</v>
      </c>
      <c r="C87" s="212" t="s">
        <v>134</v>
      </c>
      <c r="D87" s="170">
        <v>0</v>
      </c>
      <c r="E87" s="226">
        <v>764</v>
      </c>
      <c r="F87" s="226">
        <v>0</v>
      </c>
      <c r="G87" s="193">
        <v>0</v>
      </c>
      <c r="H87" s="171">
        <v>0</v>
      </c>
      <c r="I87" s="172">
        <v>0</v>
      </c>
    </row>
    <row r="88" spans="1:9" ht="12" customHeight="1" outlineLevel="2">
      <c r="A88" s="211"/>
      <c r="B88" s="225">
        <v>642014</v>
      </c>
      <c r="C88" s="199" t="s">
        <v>135</v>
      </c>
      <c r="D88" s="170">
        <v>0</v>
      </c>
      <c r="E88" s="170">
        <v>1109.5</v>
      </c>
      <c r="F88" s="170">
        <v>1662.25</v>
      </c>
      <c r="G88" s="198">
        <v>1700</v>
      </c>
      <c r="H88" s="171">
        <v>1700</v>
      </c>
      <c r="I88" s="172">
        <v>1700</v>
      </c>
    </row>
    <row r="89" spans="1:9" ht="12" customHeight="1" outlineLevel="2">
      <c r="A89" s="211"/>
      <c r="B89" s="225">
        <v>642015</v>
      </c>
      <c r="C89" s="199" t="s">
        <v>136</v>
      </c>
      <c r="D89" s="170">
        <v>0</v>
      </c>
      <c r="E89" s="170">
        <v>0</v>
      </c>
      <c r="F89" s="170">
        <v>60.74</v>
      </c>
      <c r="G89" s="198">
        <v>0</v>
      </c>
      <c r="H89" s="171">
        <v>0</v>
      </c>
      <c r="I89" s="172">
        <v>0</v>
      </c>
    </row>
    <row r="90" spans="1:9" ht="12" customHeight="1" thickBot="1">
      <c r="A90" s="176"/>
      <c r="B90" s="227">
        <v>642014</v>
      </c>
      <c r="C90" s="228" t="s">
        <v>137</v>
      </c>
      <c r="D90" s="179">
        <v>0</v>
      </c>
      <c r="E90" s="179">
        <v>0</v>
      </c>
      <c r="F90" s="179">
        <v>1527.78</v>
      </c>
      <c r="G90" s="181">
        <v>0</v>
      </c>
      <c r="H90" s="182">
        <v>0</v>
      </c>
      <c r="I90" s="183">
        <v>0</v>
      </c>
    </row>
    <row r="91" spans="1:9" ht="12" customHeight="1" thickBot="1">
      <c r="A91" s="147" t="s">
        <v>138</v>
      </c>
      <c r="B91" s="229"/>
      <c r="C91" s="230"/>
      <c r="D91" s="231"/>
      <c r="E91" s="231"/>
      <c r="F91" s="231"/>
      <c r="G91" s="232"/>
      <c r="H91" s="153"/>
      <c r="I91" s="154"/>
    </row>
    <row r="92" spans="1:9" ht="12" customHeight="1" thickBot="1">
      <c r="A92" s="216"/>
      <c r="B92" s="217">
        <v>630</v>
      </c>
      <c r="C92" s="185" t="s">
        <v>139</v>
      </c>
      <c r="D92" s="204">
        <f aca="true" t="shared" si="7" ref="D92:I92">SUM(D93:D95)</f>
        <v>0</v>
      </c>
      <c r="E92" s="204">
        <f t="shared" si="7"/>
        <v>141.5</v>
      </c>
      <c r="F92" s="204">
        <f t="shared" si="7"/>
        <v>0</v>
      </c>
      <c r="G92" s="205">
        <f>SUM(G94:G95)</f>
        <v>500</v>
      </c>
      <c r="H92" s="204">
        <f t="shared" si="7"/>
        <v>500</v>
      </c>
      <c r="I92" s="204">
        <f t="shared" si="7"/>
        <v>500</v>
      </c>
    </row>
    <row r="93" spans="1:9" ht="12" customHeight="1">
      <c r="A93" s="211"/>
      <c r="B93" s="233"/>
      <c r="C93" s="190"/>
      <c r="D93" s="191"/>
      <c r="E93" s="191"/>
      <c r="F93" s="191"/>
      <c r="G93" s="193"/>
      <c r="H93" s="166"/>
      <c r="I93" s="167"/>
    </row>
    <row r="94" spans="1:9" ht="12" customHeight="1">
      <c r="A94" s="211"/>
      <c r="B94" s="225">
        <v>631002</v>
      </c>
      <c r="C94" s="207" t="s">
        <v>140</v>
      </c>
      <c r="D94" s="95">
        <v>0</v>
      </c>
      <c r="E94" s="95">
        <v>0</v>
      </c>
      <c r="F94" s="95">
        <v>0</v>
      </c>
      <c r="G94" s="198">
        <v>200</v>
      </c>
      <c r="H94" s="171">
        <v>200</v>
      </c>
      <c r="I94" s="172">
        <v>200</v>
      </c>
    </row>
    <row r="95" spans="1:9" ht="12" customHeight="1" thickBot="1">
      <c r="A95" s="201"/>
      <c r="B95" s="202">
        <v>633016</v>
      </c>
      <c r="C95" s="234" t="s">
        <v>141</v>
      </c>
      <c r="D95" s="209">
        <v>0</v>
      </c>
      <c r="E95" s="209">
        <v>141.5</v>
      </c>
      <c r="F95" s="209">
        <v>0</v>
      </c>
      <c r="G95" s="181">
        <v>300</v>
      </c>
      <c r="H95" s="182">
        <v>300</v>
      </c>
      <c r="I95" s="183">
        <v>300</v>
      </c>
    </row>
    <row r="96" spans="1:9" ht="12" customHeight="1" thickBot="1">
      <c r="A96" s="184" t="s">
        <v>142</v>
      </c>
      <c r="B96" s="156"/>
      <c r="C96" s="157"/>
      <c r="D96" s="231"/>
      <c r="E96" s="231"/>
      <c r="F96" s="231"/>
      <c r="G96" s="232"/>
      <c r="H96" s="153"/>
      <c r="I96" s="154"/>
    </row>
    <row r="97" spans="1:9" ht="12" customHeight="1" hidden="1" outlineLevel="1">
      <c r="A97" s="211"/>
      <c r="B97" s="225">
        <v>635002</v>
      </c>
      <c r="C97" s="212" t="s">
        <v>108</v>
      </c>
      <c r="D97" s="191"/>
      <c r="E97" s="191"/>
      <c r="F97" s="191"/>
      <c r="G97" s="193"/>
      <c r="H97" s="166"/>
      <c r="I97" s="167"/>
    </row>
    <row r="98" spans="1:9" ht="12" customHeight="1" hidden="1" outlineLevel="1">
      <c r="A98" s="201"/>
      <c r="B98" s="202">
        <v>635003</v>
      </c>
      <c r="C98" s="203" t="s">
        <v>143</v>
      </c>
      <c r="D98" s="209"/>
      <c r="E98" s="209"/>
      <c r="F98" s="209"/>
      <c r="G98" s="181"/>
      <c r="H98" s="182"/>
      <c r="I98" s="183"/>
    </row>
    <row r="99" spans="1:9" ht="12" customHeight="1" collapsed="1" thickBot="1">
      <c r="A99" s="216"/>
      <c r="B99" s="156">
        <v>610</v>
      </c>
      <c r="C99" s="185" t="s">
        <v>62</v>
      </c>
      <c r="D99" s="204">
        <f aca="true" t="shared" si="8" ref="D99:I99">SUM(D100:D103)</f>
        <v>2407.58</v>
      </c>
      <c r="E99" s="204">
        <f t="shared" si="8"/>
        <v>2474.2</v>
      </c>
      <c r="F99" s="204">
        <f t="shared" si="8"/>
        <v>2366.82</v>
      </c>
      <c r="G99" s="205">
        <f>SUM(G101:G103)</f>
        <v>2430</v>
      </c>
      <c r="H99" s="204">
        <f t="shared" si="8"/>
        <v>2430</v>
      </c>
      <c r="I99" s="204">
        <f t="shared" si="8"/>
        <v>2430</v>
      </c>
    </row>
    <row r="100" spans="1:9" ht="12" customHeight="1">
      <c r="A100" s="211"/>
      <c r="B100" s="161"/>
      <c r="C100" s="190"/>
      <c r="D100" s="191"/>
      <c r="E100" s="191"/>
      <c r="F100" s="191"/>
      <c r="G100" s="193"/>
      <c r="H100" s="166"/>
      <c r="I100" s="167"/>
    </row>
    <row r="101" spans="1:9" ht="12" customHeight="1">
      <c r="A101" s="174"/>
      <c r="B101" s="169">
        <v>611</v>
      </c>
      <c r="C101" s="197" t="s">
        <v>144</v>
      </c>
      <c r="D101" s="235">
        <v>1799.58</v>
      </c>
      <c r="E101" s="235">
        <v>1814.2</v>
      </c>
      <c r="F101" s="235">
        <v>1770</v>
      </c>
      <c r="G101" s="198">
        <v>1800</v>
      </c>
      <c r="H101" s="171">
        <v>1800</v>
      </c>
      <c r="I101" s="172">
        <v>1800</v>
      </c>
    </row>
    <row r="102" spans="1:9" ht="12" customHeight="1">
      <c r="A102" s="174"/>
      <c r="B102" s="169">
        <v>621</v>
      </c>
      <c r="C102" s="197" t="s">
        <v>145</v>
      </c>
      <c r="D102" s="235">
        <v>170</v>
      </c>
      <c r="E102" s="235">
        <v>180</v>
      </c>
      <c r="F102" s="235">
        <v>177</v>
      </c>
      <c r="G102" s="198">
        <v>180</v>
      </c>
      <c r="H102" s="171">
        <v>180</v>
      </c>
      <c r="I102" s="172">
        <v>180</v>
      </c>
    </row>
    <row r="103" spans="1:9" ht="12" customHeight="1" thickBot="1">
      <c r="A103" s="201"/>
      <c r="B103" s="236">
        <v>625</v>
      </c>
      <c r="C103" s="234" t="s">
        <v>146</v>
      </c>
      <c r="D103" s="237">
        <v>438</v>
      </c>
      <c r="E103" s="237">
        <v>480</v>
      </c>
      <c r="F103" s="237">
        <v>419.82</v>
      </c>
      <c r="G103" s="181">
        <v>450</v>
      </c>
      <c r="H103" s="182">
        <v>450</v>
      </c>
      <c r="I103" s="183">
        <v>450</v>
      </c>
    </row>
    <row r="104" spans="1:9" ht="12" customHeight="1" thickBot="1">
      <c r="A104" s="216"/>
      <c r="B104" s="156">
        <v>630</v>
      </c>
      <c r="C104" s="185" t="s">
        <v>81</v>
      </c>
      <c r="D104" s="204">
        <f aca="true" t="shared" si="9" ref="D104:I104">SUM(D105:D107)</f>
        <v>0</v>
      </c>
      <c r="E104" s="204">
        <f t="shared" si="9"/>
        <v>0</v>
      </c>
      <c r="F104" s="204">
        <f t="shared" si="9"/>
        <v>13.2</v>
      </c>
      <c r="G104" s="205">
        <f>SUM(G106)</f>
        <v>50</v>
      </c>
      <c r="H104" s="204">
        <f t="shared" si="9"/>
        <v>50</v>
      </c>
      <c r="I104" s="204">
        <f t="shared" si="9"/>
        <v>50</v>
      </c>
    </row>
    <row r="105" spans="1:9" ht="12" customHeight="1">
      <c r="A105" s="176"/>
      <c r="B105" s="161"/>
      <c r="C105" s="238"/>
      <c r="D105" s="191"/>
      <c r="E105" s="191"/>
      <c r="F105" s="191"/>
      <c r="G105" s="193"/>
      <c r="H105" s="166"/>
      <c r="I105" s="167"/>
    </row>
    <row r="106" spans="1:9" ht="12" customHeight="1">
      <c r="A106" s="174"/>
      <c r="B106" s="169">
        <v>633006</v>
      </c>
      <c r="C106" s="197" t="s">
        <v>147</v>
      </c>
      <c r="D106" s="95">
        <v>0</v>
      </c>
      <c r="E106" s="95">
        <v>0</v>
      </c>
      <c r="F106" s="95">
        <v>13.2</v>
      </c>
      <c r="G106" s="198">
        <v>50</v>
      </c>
      <c r="H106" s="171">
        <v>50</v>
      </c>
      <c r="I106" s="172">
        <v>50</v>
      </c>
    </row>
    <row r="107" spans="1:9" ht="12" customHeight="1" thickBot="1">
      <c r="A107" s="201"/>
      <c r="B107" s="239"/>
      <c r="C107" s="238"/>
      <c r="D107" s="209"/>
      <c r="E107" s="209"/>
      <c r="F107" s="209"/>
      <c r="G107" s="181"/>
      <c r="H107" s="182"/>
      <c r="I107" s="183"/>
    </row>
    <row r="108" spans="1:9" ht="12" customHeight="1" thickBot="1">
      <c r="A108" s="184" t="s">
        <v>287</v>
      </c>
      <c r="B108" s="156"/>
      <c r="C108" s="240"/>
      <c r="D108" s="241"/>
      <c r="E108" s="241"/>
      <c r="F108" s="241"/>
      <c r="G108" s="242"/>
      <c r="H108" s="153"/>
      <c r="I108" s="154"/>
    </row>
    <row r="109" spans="1:9" ht="12" customHeight="1" thickBot="1">
      <c r="A109" s="184"/>
      <c r="B109" s="156">
        <v>610</v>
      </c>
      <c r="C109" s="157" t="s">
        <v>62</v>
      </c>
      <c r="D109" s="204">
        <f aca="true" t="shared" si="10" ref="D109:I109">SUM(D111:D113)</f>
        <v>19.64</v>
      </c>
      <c r="E109" s="204">
        <f t="shared" si="10"/>
        <v>686</v>
      </c>
      <c r="F109" s="204">
        <f t="shared" si="10"/>
        <v>34.98</v>
      </c>
      <c r="G109" s="205">
        <f>SUM(G111:G113)</f>
        <v>47</v>
      </c>
      <c r="H109" s="204">
        <f t="shared" si="10"/>
        <v>47</v>
      </c>
      <c r="I109" s="204">
        <f t="shared" si="10"/>
        <v>47</v>
      </c>
    </row>
    <row r="110" spans="1:9" ht="12" customHeight="1">
      <c r="A110" s="243"/>
      <c r="B110" s="244"/>
      <c r="C110" s="245"/>
      <c r="D110" s="191"/>
      <c r="E110" s="191"/>
      <c r="F110" s="191"/>
      <c r="G110" s="193"/>
      <c r="H110" s="166"/>
      <c r="I110" s="167"/>
    </row>
    <row r="111" spans="1:9" ht="12" customHeight="1">
      <c r="A111" s="200"/>
      <c r="B111" s="175">
        <v>620</v>
      </c>
      <c r="C111" s="199" t="s">
        <v>129</v>
      </c>
      <c r="D111" s="95">
        <v>0</v>
      </c>
      <c r="E111" s="95">
        <v>0</v>
      </c>
      <c r="F111" s="95">
        <v>0</v>
      </c>
      <c r="G111" s="198">
        <v>12</v>
      </c>
      <c r="H111" s="171">
        <v>12</v>
      </c>
      <c r="I111" s="172">
        <v>12</v>
      </c>
    </row>
    <row r="112" spans="1:9" ht="12" customHeight="1">
      <c r="A112" s="200"/>
      <c r="B112" s="169">
        <v>623</v>
      </c>
      <c r="C112" s="199" t="s">
        <v>148</v>
      </c>
      <c r="D112" s="95">
        <v>0</v>
      </c>
      <c r="E112" s="95">
        <v>200</v>
      </c>
      <c r="F112" s="95">
        <v>0</v>
      </c>
      <c r="G112" s="198">
        <v>0</v>
      </c>
      <c r="H112" s="171">
        <v>0</v>
      </c>
      <c r="I112" s="172">
        <v>0</v>
      </c>
    </row>
    <row r="113" spans="1:9" ht="12" customHeight="1" thickBot="1">
      <c r="A113" s="246"/>
      <c r="B113" s="202">
        <v>625</v>
      </c>
      <c r="C113" s="203" t="s">
        <v>146</v>
      </c>
      <c r="D113" s="209">
        <v>19.64</v>
      </c>
      <c r="E113" s="209">
        <v>486</v>
      </c>
      <c r="F113" s="209">
        <v>34.98</v>
      </c>
      <c r="G113" s="181">
        <v>35</v>
      </c>
      <c r="H113" s="182">
        <v>35</v>
      </c>
      <c r="I113" s="183">
        <v>35</v>
      </c>
    </row>
    <row r="114" spans="1:9" ht="12" customHeight="1" thickBot="1">
      <c r="A114" s="184"/>
      <c r="B114" s="217">
        <v>630</v>
      </c>
      <c r="C114" s="157" t="s">
        <v>81</v>
      </c>
      <c r="D114" s="204">
        <f aca="true" t="shared" si="11" ref="D114:I114">SUM(D115:D122)</f>
        <v>1479.3600000000001</v>
      </c>
      <c r="E114" s="204">
        <f t="shared" si="11"/>
        <v>3524.2</v>
      </c>
      <c r="F114" s="204">
        <f t="shared" si="11"/>
        <v>1294.33</v>
      </c>
      <c r="G114" s="205">
        <f>SUM(G116:G122)</f>
        <v>1420</v>
      </c>
      <c r="H114" s="204">
        <f t="shared" si="11"/>
        <v>1420</v>
      </c>
      <c r="I114" s="204">
        <f t="shared" si="11"/>
        <v>1420</v>
      </c>
    </row>
    <row r="115" spans="1:9" ht="12" customHeight="1">
      <c r="A115" s="189"/>
      <c r="B115" s="233"/>
      <c r="C115" s="162"/>
      <c r="D115" s="191"/>
      <c r="E115" s="191"/>
      <c r="F115" s="191"/>
      <c r="G115" s="193"/>
      <c r="H115" s="166"/>
      <c r="I115" s="167"/>
    </row>
    <row r="116" spans="1:9" ht="12" customHeight="1">
      <c r="A116" s="200"/>
      <c r="B116" s="175">
        <v>631001</v>
      </c>
      <c r="C116" s="199" t="s">
        <v>149</v>
      </c>
      <c r="D116" s="235">
        <v>21.81</v>
      </c>
      <c r="E116" s="235">
        <v>0</v>
      </c>
      <c r="F116" s="235">
        <v>31</v>
      </c>
      <c r="G116" s="198">
        <v>60</v>
      </c>
      <c r="H116" s="171">
        <v>60</v>
      </c>
      <c r="I116" s="172">
        <v>60</v>
      </c>
    </row>
    <row r="117" spans="1:9" ht="12" customHeight="1">
      <c r="A117" s="200"/>
      <c r="B117" s="175">
        <v>632003</v>
      </c>
      <c r="C117" s="199" t="s">
        <v>150</v>
      </c>
      <c r="D117" s="235">
        <v>19.4</v>
      </c>
      <c r="E117" s="235">
        <v>0</v>
      </c>
      <c r="F117" s="235">
        <v>0</v>
      </c>
      <c r="G117" s="198">
        <v>10</v>
      </c>
      <c r="H117" s="171">
        <v>10</v>
      </c>
      <c r="I117" s="172">
        <v>10</v>
      </c>
    </row>
    <row r="118" spans="1:9" ht="12" customHeight="1">
      <c r="A118" s="200"/>
      <c r="B118" s="175">
        <v>633002</v>
      </c>
      <c r="C118" s="199" t="s">
        <v>151</v>
      </c>
      <c r="D118" s="235">
        <v>888.96</v>
      </c>
      <c r="E118" s="235">
        <v>0</v>
      </c>
      <c r="F118" s="235">
        <v>0</v>
      </c>
      <c r="G118" s="198">
        <v>0</v>
      </c>
      <c r="H118" s="171">
        <v>0</v>
      </c>
      <c r="I118" s="172">
        <v>0</v>
      </c>
    </row>
    <row r="119" spans="1:9" ht="12" customHeight="1">
      <c r="A119" s="200"/>
      <c r="B119" s="169">
        <v>633006</v>
      </c>
      <c r="C119" s="199" t="s">
        <v>147</v>
      </c>
      <c r="D119" s="235">
        <v>45.06</v>
      </c>
      <c r="E119" s="235">
        <v>0</v>
      </c>
      <c r="F119" s="235">
        <v>71.08</v>
      </c>
      <c r="G119" s="198">
        <v>100</v>
      </c>
      <c r="H119" s="171">
        <v>100</v>
      </c>
      <c r="I119" s="172">
        <v>100</v>
      </c>
    </row>
    <row r="120" spans="1:9" ht="12" customHeight="1">
      <c r="A120" s="200"/>
      <c r="B120" s="169">
        <v>633011</v>
      </c>
      <c r="C120" s="199" t="s">
        <v>152</v>
      </c>
      <c r="D120" s="235">
        <v>82.94</v>
      </c>
      <c r="E120" s="235">
        <v>0</v>
      </c>
      <c r="F120" s="235">
        <v>120.85</v>
      </c>
      <c r="G120" s="198">
        <v>150</v>
      </c>
      <c r="H120" s="171">
        <v>150</v>
      </c>
      <c r="I120" s="172">
        <v>150</v>
      </c>
    </row>
    <row r="121" spans="1:9" ht="12" customHeight="1">
      <c r="A121" s="200"/>
      <c r="B121" s="169">
        <v>637004</v>
      </c>
      <c r="C121" s="199" t="s">
        <v>119</v>
      </c>
      <c r="D121" s="235">
        <v>0</v>
      </c>
      <c r="E121" s="235">
        <v>1580.2</v>
      </c>
      <c r="F121" s="235">
        <v>100</v>
      </c>
      <c r="G121" s="198">
        <v>100</v>
      </c>
      <c r="H121" s="171">
        <v>100</v>
      </c>
      <c r="I121" s="172">
        <v>100</v>
      </c>
    </row>
    <row r="122" spans="1:9" ht="12" customHeight="1" thickBot="1">
      <c r="A122" s="246"/>
      <c r="B122" s="236">
        <v>637027</v>
      </c>
      <c r="C122" s="203" t="s">
        <v>153</v>
      </c>
      <c r="D122" s="237">
        <v>421.19</v>
      </c>
      <c r="E122" s="237">
        <v>1944</v>
      </c>
      <c r="F122" s="237">
        <v>971.4</v>
      </c>
      <c r="G122" s="181">
        <v>1000</v>
      </c>
      <c r="H122" s="182">
        <v>1000</v>
      </c>
      <c r="I122" s="183">
        <v>1000</v>
      </c>
    </row>
    <row r="123" spans="1:9" ht="12" customHeight="1" thickBot="1">
      <c r="A123" s="247" t="s">
        <v>154</v>
      </c>
      <c r="B123" s="248"/>
      <c r="C123" s="249"/>
      <c r="D123" s="250"/>
      <c r="E123" s="250"/>
      <c r="F123" s="250"/>
      <c r="G123" s="232"/>
      <c r="H123" s="153"/>
      <c r="I123" s="154"/>
    </row>
    <row r="124" spans="1:9" s="188" customFormat="1" ht="12" customHeight="1" thickBot="1">
      <c r="A124" s="247"/>
      <c r="B124" s="156">
        <v>651</v>
      </c>
      <c r="C124" s="157" t="s">
        <v>155</v>
      </c>
      <c r="D124" s="204">
        <f aca="true" t="shared" si="12" ref="D124:I124">SUM(D128:D129)</f>
        <v>0</v>
      </c>
      <c r="E124" s="204">
        <f t="shared" si="12"/>
        <v>0</v>
      </c>
      <c r="F124" s="204">
        <f t="shared" si="12"/>
        <v>0</v>
      </c>
      <c r="G124" s="205">
        <f t="shared" si="12"/>
        <v>0</v>
      </c>
      <c r="H124" s="204">
        <f t="shared" si="12"/>
        <v>0</v>
      </c>
      <c r="I124" s="204">
        <f t="shared" si="12"/>
        <v>0</v>
      </c>
    </row>
    <row r="125" spans="1:9" ht="12" customHeight="1" hidden="1" outlineLevel="1">
      <c r="A125" s="211"/>
      <c r="B125" s="225" t="s">
        <v>156</v>
      </c>
      <c r="C125" s="212" t="s">
        <v>157</v>
      </c>
      <c r="D125" s="191"/>
      <c r="E125" s="191"/>
      <c r="F125" s="191"/>
      <c r="G125" s="193"/>
      <c r="H125" s="166"/>
      <c r="I125" s="167"/>
    </row>
    <row r="126" spans="1:9" ht="12" customHeight="1" hidden="1" outlineLevel="1">
      <c r="A126" s="174"/>
      <c r="B126" s="175" t="s">
        <v>158</v>
      </c>
      <c r="C126" s="199" t="s">
        <v>157</v>
      </c>
      <c r="D126" s="95"/>
      <c r="E126" s="95"/>
      <c r="F126" s="95"/>
      <c r="G126" s="198"/>
      <c r="H126" s="171"/>
      <c r="I126" s="172"/>
    </row>
    <row r="127" spans="1:9" ht="12" customHeight="1" hidden="1" outlineLevel="1">
      <c r="A127" s="174"/>
      <c r="B127" s="175" t="s">
        <v>159</v>
      </c>
      <c r="C127" s="199" t="s">
        <v>157</v>
      </c>
      <c r="D127" s="95"/>
      <c r="E127" s="95"/>
      <c r="F127" s="95"/>
      <c r="G127" s="198"/>
      <c r="H127" s="171"/>
      <c r="I127" s="172"/>
    </row>
    <row r="128" spans="1:9" ht="12" customHeight="1" outlineLevel="1">
      <c r="A128" s="174"/>
      <c r="B128" s="175"/>
      <c r="C128" s="199"/>
      <c r="D128" s="95"/>
      <c r="E128" s="95"/>
      <c r="F128" s="95"/>
      <c r="G128" s="198"/>
      <c r="H128" s="171"/>
      <c r="I128" s="172"/>
    </row>
    <row r="129" spans="1:9" ht="12" customHeight="1" thickBot="1">
      <c r="A129" s="201"/>
      <c r="B129" s="202">
        <v>651001</v>
      </c>
      <c r="C129" s="203" t="s">
        <v>160</v>
      </c>
      <c r="D129" s="209">
        <v>0</v>
      </c>
      <c r="E129" s="209">
        <v>0</v>
      </c>
      <c r="F129" s="209">
        <v>0</v>
      </c>
      <c r="G129" s="181">
        <v>0</v>
      </c>
      <c r="H129" s="182">
        <v>0</v>
      </c>
      <c r="I129" s="183">
        <v>0</v>
      </c>
    </row>
    <row r="130" spans="1:64" s="256" customFormat="1" ht="12" customHeight="1" thickBot="1">
      <c r="A130" s="251" t="s">
        <v>161</v>
      </c>
      <c r="B130" s="252"/>
      <c r="C130" s="253"/>
      <c r="D130" s="254">
        <f aca="true" t="shared" si="13" ref="D130:I130">D132</f>
        <v>2848.72</v>
      </c>
      <c r="E130" s="254">
        <f t="shared" si="13"/>
        <v>15351.65</v>
      </c>
      <c r="F130" s="254">
        <f t="shared" si="13"/>
        <v>30.8</v>
      </c>
      <c r="G130" s="254">
        <f t="shared" si="13"/>
        <v>0</v>
      </c>
      <c r="H130" s="254">
        <f t="shared" si="13"/>
        <v>0</v>
      </c>
      <c r="I130" s="254">
        <f t="shared" si="13"/>
        <v>0</v>
      </c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  <c r="BJ130" s="255"/>
      <c r="BK130" s="255"/>
      <c r="BL130" s="255"/>
    </row>
    <row r="131" spans="1:9" ht="12" customHeight="1" thickBot="1">
      <c r="A131" s="184" t="s">
        <v>162</v>
      </c>
      <c r="B131" s="156"/>
      <c r="C131" s="240"/>
      <c r="D131" s="231"/>
      <c r="E131" s="231"/>
      <c r="F131" s="231"/>
      <c r="G131" s="232"/>
      <c r="H131" s="153"/>
      <c r="I131" s="154"/>
    </row>
    <row r="132" spans="1:9" ht="12" customHeight="1" thickBot="1">
      <c r="A132" s="184"/>
      <c r="B132" s="156">
        <v>637</v>
      </c>
      <c r="C132" s="157" t="s">
        <v>114</v>
      </c>
      <c r="D132" s="204">
        <f aca="true" t="shared" si="14" ref="D132:I132">SUM(D133:D134)</f>
        <v>2848.72</v>
      </c>
      <c r="E132" s="204">
        <f t="shared" si="14"/>
        <v>15351.65</v>
      </c>
      <c r="F132" s="204">
        <f t="shared" si="14"/>
        <v>30.8</v>
      </c>
      <c r="G132" s="205">
        <f t="shared" si="14"/>
        <v>0</v>
      </c>
      <c r="H132" s="204">
        <f t="shared" si="14"/>
        <v>0</v>
      </c>
      <c r="I132" s="204">
        <f t="shared" si="14"/>
        <v>0</v>
      </c>
    </row>
    <row r="133" spans="1:9" ht="12" customHeight="1">
      <c r="A133" s="243"/>
      <c r="B133" s="227">
        <v>633006</v>
      </c>
      <c r="C133" s="178" t="s">
        <v>147</v>
      </c>
      <c r="D133" s="191">
        <v>0</v>
      </c>
      <c r="E133" s="191">
        <v>0</v>
      </c>
      <c r="F133" s="191">
        <v>0</v>
      </c>
      <c r="G133" s="193">
        <v>0</v>
      </c>
      <c r="H133" s="166">
        <v>0</v>
      </c>
      <c r="I133" s="167">
        <v>0</v>
      </c>
    </row>
    <row r="134" spans="1:20" ht="12" customHeight="1" outlineLevel="1" thickBot="1">
      <c r="A134" s="176"/>
      <c r="B134" s="177">
        <v>633006</v>
      </c>
      <c r="C134" s="178" t="s">
        <v>163</v>
      </c>
      <c r="D134" s="257">
        <v>2848.72</v>
      </c>
      <c r="E134" s="257">
        <v>15351.65</v>
      </c>
      <c r="F134" s="257">
        <v>30.8</v>
      </c>
      <c r="G134" s="258">
        <v>0</v>
      </c>
      <c r="H134" s="259">
        <v>0</v>
      </c>
      <c r="I134" s="260">
        <v>0</v>
      </c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</row>
    <row r="135" spans="1:56" s="263" customFormat="1" ht="12" customHeight="1" thickBot="1">
      <c r="A135" s="251" t="s">
        <v>164</v>
      </c>
      <c r="B135" s="262"/>
      <c r="C135" s="262"/>
      <c r="D135" s="254">
        <f aca="true" t="shared" si="15" ref="D135:I135">D140+D146+D149</f>
        <v>1523.8</v>
      </c>
      <c r="E135" s="254">
        <f t="shared" si="15"/>
        <v>1520.15</v>
      </c>
      <c r="F135" s="254">
        <f t="shared" si="15"/>
        <v>125</v>
      </c>
      <c r="G135" s="254">
        <f t="shared" si="15"/>
        <v>2100</v>
      </c>
      <c r="H135" s="254">
        <f t="shared" si="15"/>
        <v>1100</v>
      </c>
      <c r="I135" s="254">
        <f t="shared" si="15"/>
        <v>1100</v>
      </c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/>
      <c r="BD135" s="261"/>
    </row>
    <row r="136" spans="1:9" ht="12" customHeight="1" thickBot="1">
      <c r="A136" s="184" t="s">
        <v>165</v>
      </c>
      <c r="B136" s="156"/>
      <c r="C136" s="157"/>
      <c r="D136" s="231"/>
      <c r="E136" s="231"/>
      <c r="F136" s="231"/>
      <c r="G136" s="232"/>
      <c r="H136" s="153"/>
      <c r="I136" s="154"/>
    </row>
    <row r="137" spans="1:9" ht="12" customHeight="1" hidden="1" outlineLevel="1">
      <c r="A137" s="211"/>
      <c r="B137" s="206" t="s">
        <v>83</v>
      </c>
      <c r="C137" s="212" t="s">
        <v>84</v>
      </c>
      <c r="D137" s="191"/>
      <c r="E137" s="191"/>
      <c r="F137" s="191"/>
      <c r="G137" s="193"/>
      <c r="H137" s="166"/>
      <c r="I137" s="167"/>
    </row>
    <row r="138" spans="1:9" ht="12" customHeight="1" hidden="1" outlineLevel="1">
      <c r="A138" s="174"/>
      <c r="B138" s="169" t="s">
        <v>166</v>
      </c>
      <c r="C138" s="199" t="s">
        <v>167</v>
      </c>
      <c r="D138" s="95"/>
      <c r="E138" s="95"/>
      <c r="F138" s="95"/>
      <c r="G138" s="198"/>
      <c r="H138" s="171"/>
      <c r="I138" s="172"/>
    </row>
    <row r="139" spans="1:9" ht="12" customHeight="1" hidden="1" outlineLevel="1">
      <c r="A139" s="201"/>
      <c r="B139" s="202">
        <v>634002</v>
      </c>
      <c r="C139" s="203" t="s">
        <v>168</v>
      </c>
      <c r="D139" s="209"/>
      <c r="E139" s="209"/>
      <c r="F139" s="209"/>
      <c r="G139" s="181"/>
      <c r="H139" s="182"/>
      <c r="I139" s="183"/>
    </row>
    <row r="140" spans="1:9" ht="12" customHeight="1" outlineLevel="1" thickBot="1">
      <c r="A140" s="264"/>
      <c r="B140" s="217">
        <v>630</v>
      </c>
      <c r="C140" s="157" t="s">
        <v>81</v>
      </c>
      <c r="D140" s="204">
        <f aca="true" t="shared" si="16" ref="D140:I140">SUM(D142:D145)</f>
        <v>73.8</v>
      </c>
      <c r="E140" s="204">
        <f t="shared" si="16"/>
        <v>0</v>
      </c>
      <c r="F140" s="204">
        <f t="shared" si="16"/>
        <v>0</v>
      </c>
      <c r="G140" s="205">
        <f>SUM(G142:G145)</f>
        <v>1000</v>
      </c>
      <c r="H140" s="204">
        <f t="shared" si="16"/>
        <v>0</v>
      </c>
      <c r="I140" s="204">
        <f t="shared" si="16"/>
        <v>0</v>
      </c>
    </row>
    <row r="141" spans="1:9" ht="12" customHeight="1" outlineLevel="1">
      <c r="A141" s="265"/>
      <c r="B141" s="266"/>
      <c r="C141" s="267"/>
      <c r="D141" s="191"/>
      <c r="E141" s="191"/>
      <c r="F141" s="191"/>
      <c r="G141" s="193"/>
      <c r="H141" s="166"/>
      <c r="I141" s="167"/>
    </row>
    <row r="142" spans="1:9" ht="12" customHeight="1" outlineLevel="1">
      <c r="A142" s="268"/>
      <c r="B142" s="175">
        <v>633004</v>
      </c>
      <c r="C142" s="199" t="s">
        <v>169</v>
      </c>
      <c r="D142" s="95">
        <v>0</v>
      </c>
      <c r="E142" s="95">
        <v>0</v>
      </c>
      <c r="F142" s="95">
        <v>0</v>
      </c>
      <c r="G142" s="198">
        <v>1000</v>
      </c>
      <c r="H142" s="171">
        <v>0</v>
      </c>
      <c r="I142" s="172">
        <v>0</v>
      </c>
    </row>
    <row r="143" spans="1:9" ht="12" customHeight="1" outlineLevel="1">
      <c r="A143" s="268"/>
      <c r="B143" s="175">
        <v>633006</v>
      </c>
      <c r="C143" s="199" t="s">
        <v>170</v>
      </c>
      <c r="D143" s="95">
        <v>73.8</v>
      </c>
      <c r="E143" s="95">
        <v>0</v>
      </c>
      <c r="F143" s="95">
        <v>0</v>
      </c>
      <c r="G143" s="198">
        <v>0</v>
      </c>
      <c r="H143" s="171">
        <v>0</v>
      </c>
      <c r="I143" s="172">
        <v>0</v>
      </c>
    </row>
    <row r="144" spans="1:9" ht="12" customHeight="1" outlineLevel="1">
      <c r="A144" s="268"/>
      <c r="B144" s="175">
        <v>633010</v>
      </c>
      <c r="C144" s="199" t="s">
        <v>171</v>
      </c>
      <c r="D144" s="95">
        <v>0</v>
      </c>
      <c r="E144" s="95">
        <v>0</v>
      </c>
      <c r="F144" s="95">
        <v>0</v>
      </c>
      <c r="G144" s="198">
        <v>0</v>
      </c>
      <c r="H144" s="171">
        <v>0</v>
      </c>
      <c r="I144" s="172">
        <v>0</v>
      </c>
    </row>
    <row r="145" spans="1:9" ht="12" customHeight="1" outlineLevel="1" thickBot="1">
      <c r="A145" s="201"/>
      <c r="B145" s="202">
        <v>634001</v>
      </c>
      <c r="C145" s="234" t="s">
        <v>167</v>
      </c>
      <c r="D145" s="209">
        <v>0</v>
      </c>
      <c r="E145" s="209">
        <v>0</v>
      </c>
      <c r="F145" s="209">
        <v>0</v>
      </c>
      <c r="G145" s="181">
        <v>0</v>
      </c>
      <c r="H145" s="182">
        <v>0</v>
      </c>
      <c r="I145" s="183">
        <v>0</v>
      </c>
    </row>
    <row r="146" spans="1:9" ht="12" customHeight="1" outlineLevel="1" thickBot="1">
      <c r="A146" s="216"/>
      <c r="B146" s="217">
        <v>635</v>
      </c>
      <c r="C146" s="185" t="s">
        <v>172</v>
      </c>
      <c r="D146" s="204">
        <f aca="true" t="shared" si="17" ref="D146:I146">SUM(D148)</f>
        <v>0</v>
      </c>
      <c r="E146" s="204">
        <f t="shared" si="17"/>
        <v>0</v>
      </c>
      <c r="F146" s="204">
        <f t="shared" si="17"/>
        <v>0</v>
      </c>
      <c r="G146" s="205">
        <f t="shared" si="17"/>
        <v>500</v>
      </c>
      <c r="H146" s="204">
        <f t="shared" si="17"/>
        <v>500</v>
      </c>
      <c r="I146" s="204">
        <f t="shared" si="17"/>
        <v>500</v>
      </c>
    </row>
    <row r="147" spans="1:9" ht="12" customHeight="1" outlineLevel="1">
      <c r="A147" s="176"/>
      <c r="B147" s="177"/>
      <c r="C147" s="228"/>
      <c r="D147" s="191"/>
      <c r="E147" s="191"/>
      <c r="F147" s="191"/>
      <c r="G147" s="193"/>
      <c r="H147" s="166"/>
      <c r="I147" s="167"/>
    </row>
    <row r="148" spans="1:9" ht="12" customHeight="1" outlineLevel="1" thickBot="1">
      <c r="A148" s="201"/>
      <c r="B148" s="202">
        <v>635005</v>
      </c>
      <c r="C148" s="234" t="s">
        <v>173</v>
      </c>
      <c r="D148" s="209">
        <v>0</v>
      </c>
      <c r="E148" s="209">
        <v>0</v>
      </c>
      <c r="F148" s="209">
        <v>0</v>
      </c>
      <c r="G148" s="181">
        <v>500</v>
      </c>
      <c r="H148" s="182">
        <v>500</v>
      </c>
      <c r="I148" s="183">
        <v>500</v>
      </c>
    </row>
    <row r="149" spans="1:21" ht="12" customHeight="1" outlineLevel="1" thickBot="1">
      <c r="A149" s="216"/>
      <c r="B149" s="217">
        <v>640</v>
      </c>
      <c r="C149" s="185" t="s">
        <v>174</v>
      </c>
      <c r="D149" s="204">
        <f>SUM(D150:D151)</f>
        <v>1450</v>
      </c>
      <c r="E149" s="204">
        <f>SUM(E150:E151)</f>
        <v>1520.15</v>
      </c>
      <c r="F149" s="204">
        <f>SUM(F150:F151)</f>
        <v>125</v>
      </c>
      <c r="G149" s="205">
        <f>SUM(G150:G151)</f>
        <v>600</v>
      </c>
      <c r="H149" s="204">
        <f>SUM(H150:H151)</f>
        <v>600</v>
      </c>
      <c r="I149" s="204">
        <f>I150+I151</f>
        <v>600</v>
      </c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</row>
    <row r="150" spans="1:21" ht="12" customHeight="1" outlineLevel="1">
      <c r="A150" s="211"/>
      <c r="B150" s="225">
        <v>642006</v>
      </c>
      <c r="C150" s="207" t="s">
        <v>175</v>
      </c>
      <c r="D150" s="191">
        <v>50</v>
      </c>
      <c r="E150" s="191">
        <v>50</v>
      </c>
      <c r="F150" s="191">
        <v>125</v>
      </c>
      <c r="G150" s="193">
        <v>100</v>
      </c>
      <c r="H150" s="269">
        <v>100</v>
      </c>
      <c r="I150" s="270">
        <v>100</v>
      </c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</row>
    <row r="151" spans="1:21" ht="12" customHeight="1" thickBot="1">
      <c r="A151" s="201"/>
      <c r="B151" s="202">
        <v>642002</v>
      </c>
      <c r="C151" s="203" t="s">
        <v>176</v>
      </c>
      <c r="D151" s="209">
        <v>1400</v>
      </c>
      <c r="E151" s="209">
        <v>1470.15</v>
      </c>
      <c r="F151" s="209">
        <v>0</v>
      </c>
      <c r="G151" s="181">
        <v>500</v>
      </c>
      <c r="H151" s="259">
        <v>500</v>
      </c>
      <c r="I151" s="260">
        <v>500</v>
      </c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</row>
    <row r="152" spans="1:21" s="263" customFormat="1" ht="12" customHeight="1" thickBot="1">
      <c r="A152" s="251" t="s">
        <v>177</v>
      </c>
      <c r="B152" s="271"/>
      <c r="C152" s="262"/>
      <c r="D152" s="254">
        <f aca="true" t="shared" si="18" ref="D152:I152">D154+D163</f>
        <v>3529.41</v>
      </c>
      <c r="E152" s="254">
        <f t="shared" si="18"/>
        <v>4375.820000000001</v>
      </c>
      <c r="F152" s="254">
        <f t="shared" si="18"/>
        <v>5151.48</v>
      </c>
      <c r="G152" s="254">
        <f t="shared" si="18"/>
        <v>6272</v>
      </c>
      <c r="H152" s="254">
        <f t="shared" si="18"/>
        <v>6122</v>
      </c>
      <c r="I152" s="254">
        <f t="shared" si="18"/>
        <v>6122</v>
      </c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</row>
    <row r="153" spans="1:9" ht="12" customHeight="1" thickBot="1">
      <c r="A153" s="272" t="s">
        <v>178</v>
      </c>
      <c r="B153" s="273"/>
      <c r="C153" s="274"/>
      <c r="D153" s="275"/>
      <c r="E153" s="275"/>
      <c r="F153" s="275"/>
      <c r="G153" s="276"/>
      <c r="H153" s="277"/>
      <c r="I153" s="278"/>
    </row>
    <row r="154" spans="1:9" ht="12" customHeight="1" thickBot="1">
      <c r="A154" s="184"/>
      <c r="B154" s="156">
        <v>630</v>
      </c>
      <c r="C154" s="157" t="s">
        <v>81</v>
      </c>
      <c r="D154" s="204">
        <f aca="true" t="shared" si="19" ref="D154:I154">SUM(D156:D161)</f>
        <v>3357.77</v>
      </c>
      <c r="E154" s="204">
        <f t="shared" si="19"/>
        <v>4204.05</v>
      </c>
      <c r="F154" s="204">
        <f t="shared" si="19"/>
        <v>5012.48</v>
      </c>
      <c r="G154" s="205">
        <f>SUM(G156:G161)</f>
        <v>5600</v>
      </c>
      <c r="H154" s="204">
        <f t="shared" si="19"/>
        <v>5600</v>
      </c>
      <c r="I154" s="204">
        <f t="shared" si="19"/>
        <v>5600</v>
      </c>
    </row>
    <row r="155" spans="1:9" ht="12" customHeight="1">
      <c r="A155" s="189"/>
      <c r="B155" s="161"/>
      <c r="C155" s="162"/>
      <c r="D155" s="191"/>
      <c r="E155" s="191"/>
      <c r="F155" s="191"/>
      <c r="G155" s="193"/>
      <c r="H155" s="166"/>
      <c r="I155" s="167"/>
    </row>
    <row r="156" spans="1:9" ht="12" customHeight="1">
      <c r="A156" s="200"/>
      <c r="B156" s="169">
        <v>632003</v>
      </c>
      <c r="C156" s="199" t="s">
        <v>150</v>
      </c>
      <c r="D156" s="235">
        <v>220.85</v>
      </c>
      <c r="E156" s="235">
        <v>695.35</v>
      </c>
      <c r="F156" s="235">
        <v>470.25</v>
      </c>
      <c r="G156" s="198">
        <v>500</v>
      </c>
      <c r="H156" s="171">
        <v>500</v>
      </c>
      <c r="I156" s="172">
        <v>500</v>
      </c>
    </row>
    <row r="157" spans="1:9" ht="12" customHeight="1" hidden="1" outlineLevel="1">
      <c r="A157" s="174"/>
      <c r="B157" s="169">
        <v>611</v>
      </c>
      <c r="C157" s="199" t="s">
        <v>64</v>
      </c>
      <c r="D157" s="235"/>
      <c r="E157" s="235"/>
      <c r="F157" s="235"/>
      <c r="G157" s="198"/>
      <c r="H157" s="171"/>
      <c r="I157" s="172"/>
    </row>
    <row r="158" spans="1:9" ht="12" customHeight="1" collapsed="1">
      <c r="A158" s="174"/>
      <c r="B158" s="175">
        <v>637027</v>
      </c>
      <c r="C158" s="199" t="s">
        <v>179</v>
      </c>
      <c r="D158" s="235">
        <v>2914.92</v>
      </c>
      <c r="E158" s="235">
        <v>3508.7</v>
      </c>
      <c r="F158" s="235">
        <v>4542.23</v>
      </c>
      <c r="G158" s="198">
        <v>5100</v>
      </c>
      <c r="H158" s="171">
        <v>5100</v>
      </c>
      <c r="I158" s="172">
        <v>5100</v>
      </c>
    </row>
    <row r="159" spans="1:9" ht="12" customHeight="1" hidden="1" outlineLevel="1">
      <c r="A159" s="174"/>
      <c r="B159" s="175">
        <v>620</v>
      </c>
      <c r="C159" s="199" t="s">
        <v>180</v>
      </c>
      <c r="D159" s="235"/>
      <c r="E159" s="235"/>
      <c r="F159" s="235"/>
      <c r="G159" s="198"/>
      <c r="H159" s="171"/>
      <c r="I159" s="172"/>
    </row>
    <row r="160" spans="1:9" ht="12" customHeight="1" outlineLevel="1">
      <c r="A160" s="201"/>
      <c r="B160" s="202">
        <v>637004</v>
      </c>
      <c r="C160" s="203" t="s">
        <v>181</v>
      </c>
      <c r="D160" s="235">
        <v>222</v>
      </c>
      <c r="E160" s="235">
        <v>0</v>
      </c>
      <c r="F160" s="235">
        <v>0</v>
      </c>
      <c r="G160" s="198">
        <v>0</v>
      </c>
      <c r="H160" s="171">
        <v>0</v>
      </c>
      <c r="I160" s="172">
        <v>0</v>
      </c>
    </row>
    <row r="161" spans="1:9" ht="12" customHeight="1" outlineLevel="1" thickBot="1">
      <c r="A161" s="201"/>
      <c r="B161" s="202">
        <v>637004</v>
      </c>
      <c r="C161" s="203" t="s">
        <v>182</v>
      </c>
      <c r="D161" s="237">
        <v>0</v>
      </c>
      <c r="E161" s="237">
        <v>0</v>
      </c>
      <c r="F161" s="237">
        <v>0</v>
      </c>
      <c r="G161" s="181">
        <v>0</v>
      </c>
      <c r="H161" s="182">
        <v>0</v>
      </c>
      <c r="I161" s="183">
        <v>0</v>
      </c>
    </row>
    <row r="162" spans="1:9" ht="12" customHeight="1" outlineLevel="1" thickBot="1">
      <c r="A162" s="184" t="s">
        <v>183</v>
      </c>
      <c r="B162" s="217"/>
      <c r="C162" s="157"/>
      <c r="D162" s="231"/>
      <c r="E162" s="231"/>
      <c r="F162" s="231"/>
      <c r="G162" s="232"/>
      <c r="H162" s="153"/>
      <c r="I162" s="154"/>
    </row>
    <row r="163" spans="1:9" ht="12" customHeight="1" outlineLevel="1" thickBot="1">
      <c r="A163" s="184"/>
      <c r="B163" s="217">
        <v>635</v>
      </c>
      <c r="C163" s="157" t="s">
        <v>184</v>
      </c>
      <c r="D163" s="204">
        <f aca="true" t="shared" si="20" ref="D163:I163">SUM(D165:D170)</f>
        <v>171.64</v>
      </c>
      <c r="E163" s="204">
        <f t="shared" si="20"/>
        <v>171.77</v>
      </c>
      <c r="F163" s="204">
        <f t="shared" si="20"/>
        <v>139</v>
      </c>
      <c r="G163" s="205">
        <f>SUM(G165:G170)</f>
        <v>672</v>
      </c>
      <c r="H163" s="204">
        <f t="shared" si="20"/>
        <v>522</v>
      </c>
      <c r="I163" s="204">
        <f t="shared" si="20"/>
        <v>522</v>
      </c>
    </row>
    <row r="164" spans="1:9" ht="12" customHeight="1" outlineLevel="1">
      <c r="A164" s="243"/>
      <c r="B164" s="219"/>
      <c r="C164" s="245"/>
      <c r="D164" s="191"/>
      <c r="E164" s="191"/>
      <c r="F164" s="191"/>
      <c r="G164" s="193"/>
      <c r="H164" s="166"/>
      <c r="I164" s="167"/>
    </row>
    <row r="165" spans="1:9" ht="12" customHeight="1" outlineLevel="1">
      <c r="A165" s="174"/>
      <c r="B165" s="175">
        <v>635006</v>
      </c>
      <c r="C165" s="199" t="s">
        <v>185</v>
      </c>
      <c r="D165" s="235">
        <v>21.64</v>
      </c>
      <c r="E165" s="235">
        <v>21.77</v>
      </c>
      <c r="F165" s="235">
        <v>22.29</v>
      </c>
      <c r="G165" s="198">
        <v>22</v>
      </c>
      <c r="H165" s="171">
        <v>22</v>
      </c>
      <c r="I165" s="172">
        <v>22</v>
      </c>
    </row>
    <row r="166" spans="1:9" ht="12" customHeight="1" outlineLevel="1">
      <c r="A166" s="174"/>
      <c r="B166" s="175">
        <v>635006</v>
      </c>
      <c r="C166" s="199" t="s">
        <v>186</v>
      </c>
      <c r="D166" s="235">
        <v>0</v>
      </c>
      <c r="E166" s="235">
        <v>0</v>
      </c>
      <c r="F166" s="235">
        <v>0</v>
      </c>
      <c r="G166" s="215">
        <v>0</v>
      </c>
      <c r="H166" s="171">
        <v>0</v>
      </c>
      <c r="I166" s="172">
        <v>0</v>
      </c>
    </row>
    <row r="167" spans="1:9" ht="12" customHeight="1" outlineLevel="1">
      <c r="A167" s="174"/>
      <c r="B167" s="175">
        <v>635006</v>
      </c>
      <c r="C167" s="197" t="s">
        <v>187</v>
      </c>
      <c r="D167" s="235">
        <v>0</v>
      </c>
      <c r="E167" s="235">
        <v>0</v>
      </c>
      <c r="F167" s="235">
        <v>0</v>
      </c>
      <c r="G167" s="198">
        <v>500</v>
      </c>
      <c r="H167" s="171">
        <v>500</v>
      </c>
      <c r="I167" s="172">
        <v>500</v>
      </c>
    </row>
    <row r="168" spans="1:9" ht="12" customHeight="1" hidden="1" outlineLevel="1">
      <c r="A168" s="174"/>
      <c r="B168" s="175">
        <v>635006</v>
      </c>
      <c r="C168" s="199" t="s">
        <v>109</v>
      </c>
      <c r="D168" s="235"/>
      <c r="E168" s="235"/>
      <c r="F168" s="235"/>
      <c r="G168" s="198"/>
      <c r="H168" s="171"/>
      <c r="I168" s="172"/>
    </row>
    <row r="169" spans="1:9" ht="12" customHeight="1" outlineLevel="1">
      <c r="A169" s="174"/>
      <c r="B169" s="175">
        <v>636001</v>
      </c>
      <c r="C169" s="199" t="s">
        <v>188</v>
      </c>
      <c r="D169" s="235">
        <v>150</v>
      </c>
      <c r="E169" s="235">
        <v>150</v>
      </c>
      <c r="F169" s="235">
        <v>116.71</v>
      </c>
      <c r="G169" s="198">
        <v>150</v>
      </c>
      <c r="H169" s="171">
        <v>0</v>
      </c>
      <c r="I169" s="172">
        <v>0</v>
      </c>
    </row>
    <row r="170" spans="1:9" ht="12" customHeight="1" outlineLevel="1" thickBot="1">
      <c r="A170" s="201"/>
      <c r="B170" s="202">
        <v>633006</v>
      </c>
      <c r="C170" s="203" t="s">
        <v>189</v>
      </c>
      <c r="D170" s="235">
        <v>0</v>
      </c>
      <c r="E170" s="235">
        <v>0</v>
      </c>
      <c r="F170" s="235">
        <v>0</v>
      </c>
      <c r="G170" s="198">
        <v>0</v>
      </c>
      <c r="H170" s="171">
        <v>0</v>
      </c>
      <c r="I170" s="172">
        <v>0</v>
      </c>
    </row>
    <row r="171" spans="1:26" s="263" customFormat="1" ht="12" customHeight="1" outlineLevel="1" thickBot="1">
      <c r="A171" s="251" t="s">
        <v>190</v>
      </c>
      <c r="B171" s="252"/>
      <c r="C171" s="253"/>
      <c r="D171" s="254">
        <f aca="true" t="shared" si="21" ref="D171:I171">D173+D178+D183+D187+D194+D199</f>
        <v>18689.39</v>
      </c>
      <c r="E171" s="254">
        <f t="shared" si="21"/>
        <v>21972.73</v>
      </c>
      <c r="F171" s="254">
        <f t="shared" si="21"/>
        <v>27538.49</v>
      </c>
      <c r="G171" s="254">
        <f t="shared" si="21"/>
        <v>31538</v>
      </c>
      <c r="H171" s="254">
        <f t="shared" si="21"/>
        <v>29338</v>
      </c>
      <c r="I171" s="254">
        <f t="shared" si="21"/>
        <v>29338</v>
      </c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</row>
    <row r="172" spans="1:9" ht="12" customHeight="1" thickBot="1">
      <c r="A172" s="184" t="s">
        <v>191</v>
      </c>
      <c r="B172" s="156"/>
      <c r="C172" s="157"/>
      <c r="D172" s="231"/>
      <c r="E172" s="231"/>
      <c r="F172" s="231"/>
      <c r="G172" s="232"/>
      <c r="H172" s="153"/>
      <c r="I172" s="154"/>
    </row>
    <row r="173" spans="1:9" ht="12" customHeight="1" thickBot="1">
      <c r="A173" s="184"/>
      <c r="B173" s="156">
        <v>633</v>
      </c>
      <c r="C173" s="185" t="s">
        <v>92</v>
      </c>
      <c r="D173" s="204">
        <f aca="true" t="shared" si="22" ref="D173:I173">SUM(D175)</f>
        <v>424.85</v>
      </c>
      <c r="E173" s="204">
        <f t="shared" si="22"/>
        <v>2775.36</v>
      </c>
      <c r="F173" s="204">
        <f t="shared" si="22"/>
        <v>373</v>
      </c>
      <c r="G173" s="205">
        <f>SUM(G175)</f>
        <v>500</v>
      </c>
      <c r="H173" s="204">
        <f t="shared" si="22"/>
        <v>500</v>
      </c>
      <c r="I173" s="204">
        <f t="shared" si="22"/>
        <v>500</v>
      </c>
    </row>
    <row r="174" spans="1:9" ht="12" customHeight="1">
      <c r="A174" s="243"/>
      <c r="B174" s="244"/>
      <c r="C174" s="238"/>
      <c r="D174" s="191"/>
      <c r="E174" s="191"/>
      <c r="F174" s="191"/>
      <c r="G174" s="193"/>
      <c r="H174" s="166"/>
      <c r="I174" s="167"/>
    </row>
    <row r="175" spans="1:9" ht="12" customHeight="1" outlineLevel="1" thickBot="1">
      <c r="A175" s="174"/>
      <c r="B175" s="175">
        <v>633006</v>
      </c>
      <c r="C175" s="199" t="s">
        <v>192</v>
      </c>
      <c r="D175" s="95">
        <v>424.85</v>
      </c>
      <c r="E175" s="95">
        <v>2775.36</v>
      </c>
      <c r="F175" s="95">
        <v>373</v>
      </c>
      <c r="G175" s="198">
        <v>500</v>
      </c>
      <c r="H175" s="171">
        <v>500</v>
      </c>
      <c r="I175" s="172">
        <v>500</v>
      </c>
    </row>
    <row r="176" spans="1:9" ht="12" customHeight="1" hidden="1" outlineLevel="1">
      <c r="A176" s="174"/>
      <c r="B176" s="175">
        <v>635004</v>
      </c>
      <c r="C176" s="199" t="s">
        <v>110</v>
      </c>
      <c r="D176" s="95"/>
      <c r="E176" s="95"/>
      <c r="F176" s="95"/>
      <c r="G176" s="198"/>
      <c r="H176" s="171"/>
      <c r="I176" s="172"/>
    </row>
    <row r="177" spans="1:9" ht="12" customHeight="1" hidden="1" outlineLevel="1">
      <c r="A177" s="201"/>
      <c r="B177" s="202">
        <v>635006</v>
      </c>
      <c r="C177" s="203" t="s">
        <v>109</v>
      </c>
      <c r="D177" s="209"/>
      <c r="E177" s="209"/>
      <c r="F177" s="209"/>
      <c r="G177" s="181"/>
      <c r="H177" s="182"/>
      <c r="I177" s="183"/>
    </row>
    <row r="178" spans="1:9" ht="12" customHeight="1" collapsed="1" thickBot="1">
      <c r="A178" s="216"/>
      <c r="B178" s="156">
        <v>637</v>
      </c>
      <c r="C178" s="185" t="s">
        <v>114</v>
      </c>
      <c r="D178" s="204">
        <f>SUM(D180:D181)</f>
        <v>15931.399999999998</v>
      </c>
      <c r="E178" s="204">
        <f>SUM(E180:E181)</f>
        <v>15605.07</v>
      </c>
      <c r="F178" s="204">
        <f>SUM(F180:F182)</f>
        <v>21289.08</v>
      </c>
      <c r="G178" s="205">
        <f>SUM(G180:G182)</f>
        <v>22800</v>
      </c>
      <c r="H178" s="204">
        <f>SUM(H180:H181)</f>
        <v>23000</v>
      </c>
      <c r="I178" s="204">
        <f>SUM(I180:I181)</f>
        <v>23000</v>
      </c>
    </row>
    <row r="179" spans="1:9" ht="12" customHeight="1">
      <c r="A179" s="211"/>
      <c r="B179" s="161"/>
      <c r="C179" s="190"/>
      <c r="D179" s="191"/>
      <c r="E179" s="191"/>
      <c r="F179" s="191"/>
      <c r="G179" s="193"/>
      <c r="H179" s="166"/>
      <c r="I179" s="167"/>
    </row>
    <row r="180" spans="1:9" ht="12" customHeight="1" outlineLevel="1">
      <c r="A180" s="174"/>
      <c r="B180" s="175">
        <v>637004</v>
      </c>
      <c r="C180" s="199" t="s">
        <v>193</v>
      </c>
      <c r="D180" s="95">
        <v>7714.44</v>
      </c>
      <c r="E180" s="95">
        <v>7609.32</v>
      </c>
      <c r="F180" s="95">
        <v>9424.98</v>
      </c>
      <c r="G180" s="198">
        <v>10000</v>
      </c>
      <c r="H180" s="171">
        <v>11000</v>
      </c>
      <c r="I180" s="172">
        <v>11000</v>
      </c>
    </row>
    <row r="181" spans="1:9" ht="12" customHeight="1" outlineLevel="1">
      <c r="A181" s="201"/>
      <c r="B181" s="202">
        <v>637012</v>
      </c>
      <c r="C181" s="203" t="s">
        <v>194</v>
      </c>
      <c r="D181" s="209">
        <v>8216.96</v>
      </c>
      <c r="E181" s="209">
        <v>7995.75</v>
      </c>
      <c r="F181" s="209">
        <v>10473.06</v>
      </c>
      <c r="G181" s="181">
        <v>11000</v>
      </c>
      <c r="H181" s="182">
        <v>12000</v>
      </c>
      <c r="I181" s="183">
        <v>12000</v>
      </c>
    </row>
    <row r="182" spans="1:9" ht="12" customHeight="1" outlineLevel="1" thickBot="1">
      <c r="A182" s="279"/>
      <c r="B182" s="280">
        <v>637027</v>
      </c>
      <c r="C182" s="208" t="s">
        <v>195</v>
      </c>
      <c r="D182" s="281">
        <v>0</v>
      </c>
      <c r="E182" s="281">
        <v>0</v>
      </c>
      <c r="F182" s="281">
        <v>1391.04</v>
      </c>
      <c r="G182" s="282">
        <v>1800</v>
      </c>
      <c r="H182" s="283">
        <v>1800</v>
      </c>
      <c r="I182" s="284">
        <v>1800</v>
      </c>
    </row>
    <row r="183" spans="1:9" ht="12" customHeight="1" outlineLevel="1" thickBot="1">
      <c r="A183" s="264"/>
      <c r="B183" s="217">
        <v>640</v>
      </c>
      <c r="C183" s="157" t="s">
        <v>174</v>
      </c>
      <c r="D183" s="204">
        <f aca="true" t="shared" si="23" ref="D183:I183">SUM(D185)</f>
        <v>252</v>
      </c>
      <c r="E183" s="204">
        <f t="shared" si="23"/>
        <v>258</v>
      </c>
      <c r="F183" s="204">
        <f t="shared" si="23"/>
        <v>260</v>
      </c>
      <c r="G183" s="205">
        <f>SUM(G185)</f>
        <v>280</v>
      </c>
      <c r="H183" s="204">
        <f t="shared" si="23"/>
        <v>280</v>
      </c>
      <c r="I183" s="204">
        <f t="shared" si="23"/>
        <v>280</v>
      </c>
    </row>
    <row r="184" spans="1:9" ht="12" customHeight="1" outlineLevel="1">
      <c r="A184" s="211"/>
      <c r="B184" s="225"/>
      <c r="C184" s="212"/>
      <c r="D184" s="191"/>
      <c r="E184" s="191"/>
      <c r="F184" s="191"/>
      <c r="G184" s="193"/>
      <c r="H184" s="166"/>
      <c r="I184" s="167"/>
    </row>
    <row r="185" spans="1:9" ht="12" customHeight="1" outlineLevel="1" thickBot="1">
      <c r="A185" s="201"/>
      <c r="B185" s="202">
        <v>642006</v>
      </c>
      <c r="C185" s="203" t="s">
        <v>196</v>
      </c>
      <c r="D185" s="209">
        <v>252</v>
      </c>
      <c r="E185" s="209">
        <v>258</v>
      </c>
      <c r="F185" s="209">
        <v>260</v>
      </c>
      <c r="G185" s="181">
        <v>280</v>
      </c>
      <c r="H185" s="182">
        <v>280</v>
      </c>
      <c r="I185" s="183">
        <v>280</v>
      </c>
    </row>
    <row r="186" spans="1:9" ht="12" customHeight="1" thickBot="1">
      <c r="A186" s="184" t="s">
        <v>197</v>
      </c>
      <c r="B186" s="156"/>
      <c r="C186" s="157"/>
      <c r="D186" s="204"/>
      <c r="E186" s="204"/>
      <c r="F186" s="204"/>
      <c r="G186" s="232"/>
      <c r="H186" s="153"/>
      <c r="I186" s="154"/>
    </row>
    <row r="187" spans="1:9" ht="12" customHeight="1" thickBot="1">
      <c r="A187" s="184"/>
      <c r="B187" s="156">
        <v>633</v>
      </c>
      <c r="C187" s="157" t="s">
        <v>92</v>
      </c>
      <c r="D187" s="204">
        <f aca="true" t="shared" si="24" ref="D187:I187">SUM(D189:D193)</f>
        <v>1026.6599999999999</v>
      </c>
      <c r="E187" s="204">
        <f t="shared" si="24"/>
        <v>1047.23</v>
      </c>
      <c r="F187" s="204">
        <f t="shared" si="24"/>
        <v>2286.96</v>
      </c>
      <c r="G187" s="205">
        <f>SUM(G189:G193)</f>
        <v>4058</v>
      </c>
      <c r="H187" s="204">
        <f t="shared" si="24"/>
        <v>3058</v>
      </c>
      <c r="I187" s="204">
        <f t="shared" si="24"/>
        <v>3058</v>
      </c>
    </row>
    <row r="188" spans="1:9" ht="12" customHeight="1">
      <c r="A188" s="189"/>
      <c r="B188" s="161"/>
      <c r="C188" s="162"/>
      <c r="D188" s="191"/>
      <c r="E188" s="191"/>
      <c r="F188" s="191"/>
      <c r="G188" s="193"/>
      <c r="H188" s="166"/>
      <c r="I188" s="167"/>
    </row>
    <row r="189" spans="1:9" ht="12" customHeight="1">
      <c r="A189" s="189"/>
      <c r="B189" s="206">
        <v>633004</v>
      </c>
      <c r="C189" s="212" t="s">
        <v>198</v>
      </c>
      <c r="D189" s="95">
        <v>0</v>
      </c>
      <c r="E189" s="95">
        <v>92.9</v>
      </c>
      <c r="F189" s="95">
        <v>600</v>
      </c>
      <c r="G189" s="198">
        <v>2000</v>
      </c>
      <c r="H189" s="171">
        <v>1000</v>
      </c>
      <c r="I189" s="172">
        <v>1000</v>
      </c>
    </row>
    <row r="190" spans="1:9" ht="12" customHeight="1">
      <c r="A190" s="189"/>
      <c r="B190" s="206">
        <v>633015</v>
      </c>
      <c r="C190" s="212" t="s">
        <v>199</v>
      </c>
      <c r="D190" s="95">
        <v>487.61</v>
      </c>
      <c r="E190" s="95">
        <v>786.55</v>
      </c>
      <c r="F190" s="95">
        <v>1115.38</v>
      </c>
      <c r="G190" s="198">
        <v>1500</v>
      </c>
      <c r="H190" s="171">
        <v>1500</v>
      </c>
      <c r="I190" s="172">
        <v>1500</v>
      </c>
    </row>
    <row r="191" spans="1:9" ht="12" customHeight="1">
      <c r="A191" s="200"/>
      <c r="B191" s="169">
        <v>633006</v>
      </c>
      <c r="C191" s="199" t="s">
        <v>200</v>
      </c>
      <c r="D191" s="95">
        <v>491.45</v>
      </c>
      <c r="E191" s="95">
        <v>117.78</v>
      </c>
      <c r="F191" s="95">
        <v>519.9</v>
      </c>
      <c r="G191" s="198">
        <v>500</v>
      </c>
      <c r="H191" s="171">
        <v>500</v>
      </c>
      <c r="I191" s="172">
        <v>500</v>
      </c>
    </row>
    <row r="192" spans="1:9" ht="12" customHeight="1">
      <c r="A192" s="200"/>
      <c r="B192" s="169">
        <v>633006</v>
      </c>
      <c r="C192" s="199" t="s">
        <v>201</v>
      </c>
      <c r="D192" s="95">
        <v>47.6</v>
      </c>
      <c r="E192" s="95">
        <v>50</v>
      </c>
      <c r="F192" s="95">
        <v>51.68</v>
      </c>
      <c r="G192" s="198">
        <v>58</v>
      </c>
      <c r="H192" s="171">
        <v>58</v>
      </c>
      <c r="I192" s="172">
        <v>58</v>
      </c>
    </row>
    <row r="193" spans="1:9" ht="12" customHeight="1" thickBot="1">
      <c r="A193" s="243"/>
      <c r="B193" s="227">
        <v>633006</v>
      </c>
      <c r="C193" s="178" t="s">
        <v>202</v>
      </c>
      <c r="D193" s="209">
        <v>0</v>
      </c>
      <c r="E193" s="209">
        <v>0</v>
      </c>
      <c r="F193" s="209">
        <v>0</v>
      </c>
      <c r="G193" s="181"/>
      <c r="H193" s="182">
        <v>0</v>
      </c>
      <c r="I193" s="183">
        <v>0</v>
      </c>
    </row>
    <row r="194" spans="1:9" ht="12" customHeight="1" thickBot="1">
      <c r="A194" s="184"/>
      <c r="B194" s="156">
        <v>635</v>
      </c>
      <c r="C194" s="157" t="s">
        <v>203</v>
      </c>
      <c r="D194" s="204">
        <f aca="true" t="shared" si="25" ref="D194:I194">SUM(D196:D198)</f>
        <v>1054.48</v>
      </c>
      <c r="E194" s="204">
        <f t="shared" si="25"/>
        <v>2287.0699999999997</v>
      </c>
      <c r="F194" s="204">
        <f t="shared" si="25"/>
        <v>3329.4500000000003</v>
      </c>
      <c r="G194" s="205">
        <f>SUM(G196:G198)</f>
        <v>3900</v>
      </c>
      <c r="H194" s="204">
        <f t="shared" si="25"/>
        <v>2500</v>
      </c>
      <c r="I194" s="204">
        <f t="shared" si="25"/>
        <v>2500</v>
      </c>
    </row>
    <row r="195" spans="1:9" ht="12" customHeight="1">
      <c r="A195" s="189"/>
      <c r="B195" s="161"/>
      <c r="C195" s="162"/>
      <c r="D195" s="191"/>
      <c r="E195" s="191"/>
      <c r="F195" s="191"/>
      <c r="G195" s="193"/>
      <c r="H195" s="166"/>
      <c r="I195" s="167"/>
    </row>
    <row r="196" spans="1:9" ht="12.75" customHeight="1">
      <c r="A196" s="200"/>
      <c r="B196" s="169">
        <v>635004</v>
      </c>
      <c r="C196" s="199" t="s">
        <v>204</v>
      </c>
      <c r="D196" s="95">
        <v>604.48</v>
      </c>
      <c r="E196" s="95">
        <v>1389.87</v>
      </c>
      <c r="F196" s="95">
        <v>1158.65</v>
      </c>
      <c r="G196" s="198">
        <v>500</v>
      </c>
      <c r="H196" s="171">
        <v>500</v>
      </c>
      <c r="I196" s="382">
        <v>500</v>
      </c>
    </row>
    <row r="197" spans="1:9" ht="11.25" customHeight="1">
      <c r="A197" s="246"/>
      <c r="B197" s="236">
        <v>637001</v>
      </c>
      <c r="C197" s="203" t="s">
        <v>205</v>
      </c>
      <c r="D197" s="95">
        <v>0</v>
      </c>
      <c r="E197" s="95">
        <v>0</v>
      </c>
      <c r="F197" s="95">
        <v>0</v>
      </c>
      <c r="G197" s="198">
        <v>500</v>
      </c>
      <c r="H197" s="171">
        <v>0</v>
      </c>
      <c r="I197" s="172">
        <v>0</v>
      </c>
    </row>
    <row r="198" spans="1:9" ht="11.25" customHeight="1" thickBot="1">
      <c r="A198" s="246"/>
      <c r="B198" s="236">
        <v>637004</v>
      </c>
      <c r="C198" s="203" t="s">
        <v>206</v>
      </c>
      <c r="D198" s="95">
        <v>450</v>
      </c>
      <c r="E198" s="95">
        <v>897.2</v>
      </c>
      <c r="F198" s="95">
        <v>2170.8</v>
      </c>
      <c r="G198" s="198">
        <v>2900</v>
      </c>
      <c r="H198" s="171">
        <v>2000</v>
      </c>
      <c r="I198" s="172">
        <v>2000</v>
      </c>
    </row>
    <row r="199" spans="1:9" ht="12" customHeight="1" thickBot="1">
      <c r="A199" s="147" t="s">
        <v>207</v>
      </c>
      <c r="B199" s="285"/>
      <c r="C199" s="240"/>
      <c r="D199" s="204">
        <f aca="true" t="shared" si="26" ref="D199:I199">SUM(D200)</f>
        <v>0</v>
      </c>
      <c r="E199" s="204">
        <f t="shared" si="26"/>
        <v>0</v>
      </c>
      <c r="F199" s="204">
        <f t="shared" si="26"/>
        <v>0</v>
      </c>
      <c r="G199" s="205">
        <f t="shared" si="26"/>
        <v>0</v>
      </c>
      <c r="H199" s="204">
        <f t="shared" si="26"/>
        <v>0</v>
      </c>
      <c r="I199" s="204">
        <f t="shared" si="26"/>
        <v>0</v>
      </c>
    </row>
    <row r="200" spans="1:9" ht="12" customHeight="1" thickBot="1">
      <c r="A200" s="243"/>
      <c r="B200" s="227">
        <v>637004</v>
      </c>
      <c r="C200" s="178" t="s">
        <v>208</v>
      </c>
      <c r="D200" s="257">
        <v>0</v>
      </c>
      <c r="E200" s="257">
        <v>0</v>
      </c>
      <c r="F200" s="257">
        <v>0</v>
      </c>
      <c r="G200" s="258">
        <v>0</v>
      </c>
      <c r="H200" s="286">
        <v>0</v>
      </c>
      <c r="I200" s="287">
        <v>0</v>
      </c>
    </row>
    <row r="201" spans="1:26" s="263" customFormat="1" ht="12" customHeight="1" thickBot="1">
      <c r="A201" s="251" t="s">
        <v>18</v>
      </c>
      <c r="B201" s="288"/>
      <c r="C201" s="289"/>
      <c r="D201" s="254">
        <f aca="true" t="shared" si="27" ref="D201:I201">D203+D208</f>
        <v>2424.41</v>
      </c>
      <c r="E201" s="254">
        <f t="shared" si="27"/>
        <v>2094.58</v>
      </c>
      <c r="F201" s="254">
        <f t="shared" si="27"/>
        <v>2595.03</v>
      </c>
      <c r="G201" s="254">
        <f t="shared" si="27"/>
        <v>3000</v>
      </c>
      <c r="H201" s="254">
        <f t="shared" si="27"/>
        <v>3000</v>
      </c>
      <c r="I201" s="254">
        <f t="shared" si="27"/>
        <v>3000</v>
      </c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</row>
    <row r="202" spans="1:26" s="293" customFormat="1" ht="12" customHeight="1" thickBot="1">
      <c r="A202" s="243" t="s">
        <v>19</v>
      </c>
      <c r="B202" s="244"/>
      <c r="C202" s="178"/>
      <c r="D202" s="290"/>
      <c r="E202" s="290"/>
      <c r="F202" s="290"/>
      <c r="G202" s="258"/>
      <c r="H202" s="291"/>
      <c r="I202" s="292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</row>
    <row r="203" spans="1:26" s="293" customFormat="1" ht="12" customHeight="1" thickBot="1">
      <c r="A203" s="184"/>
      <c r="B203" s="156">
        <v>630</v>
      </c>
      <c r="C203" s="157" t="s">
        <v>139</v>
      </c>
      <c r="D203" s="204">
        <f aca="true" t="shared" si="28" ref="D203:I203">SUM(D205:D207)</f>
        <v>2358.41</v>
      </c>
      <c r="E203" s="204">
        <f t="shared" si="28"/>
        <v>2094.58</v>
      </c>
      <c r="F203" s="204">
        <f t="shared" si="28"/>
        <v>2263.03</v>
      </c>
      <c r="G203" s="205">
        <f>SUM(G205:G207)</f>
        <v>2500</v>
      </c>
      <c r="H203" s="204">
        <f t="shared" si="28"/>
        <v>2500</v>
      </c>
      <c r="I203" s="204">
        <f t="shared" si="28"/>
        <v>2500</v>
      </c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</row>
    <row r="204" spans="1:26" s="293" customFormat="1" ht="12" customHeight="1">
      <c r="A204" s="189"/>
      <c r="B204" s="161"/>
      <c r="C204" s="212"/>
      <c r="D204" s="294"/>
      <c r="E204" s="294"/>
      <c r="F204" s="294"/>
      <c r="G204" s="193"/>
      <c r="H204" s="269"/>
      <c r="I204" s="270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</row>
    <row r="205" spans="1:26" ht="12" customHeight="1">
      <c r="A205" s="200"/>
      <c r="B205" s="169">
        <v>632001</v>
      </c>
      <c r="C205" s="199" t="s">
        <v>209</v>
      </c>
      <c r="D205" s="95">
        <v>2178.41</v>
      </c>
      <c r="E205" s="95">
        <v>2077.18</v>
      </c>
      <c r="F205" s="95">
        <v>2263.03</v>
      </c>
      <c r="G205" s="198">
        <v>2500</v>
      </c>
      <c r="H205" s="295">
        <v>2500</v>
      </c>
      <c r="I205" s="296">
        <v>2500</v>
      </c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</row>
    <row r="206" spans="1:26" ht="12" customHeight="1" hidden="1" outlineLevel="1">
      <c r="A206" s="174"/>
      <c r="B206" s="169" t="s">
        <v>210</v>
      </c>
      <c r="C206" s="199" t="s">
        <v>86</v>
      </c>
      <c r="D206" s="95"/>
      <c r="E206" s="95"/>
      <c r="F206" s="95"/>
      <c r="G206" s="198"/>
      <c r="H206" s="295"/>
      <c r="I206" s="296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</row>
    <row r="207" spans="1:26" ht="12" customHeight="1" outlineLevel="1" thickBot="1">
      <c r="A207" s="201"/>
      <c r="B207" s="236">
        <v>633006</v>
      </c>
      <c r="C207" s="203" t="s">
        <v>211</v>
      </c>
      <c r="D207" s="209">
        <v>180</v>
      </c>
      <c r="E207" s="209">
        <v>17.4</v>
      </c>
      <c r="F207" s="209">
        <v>0</v>
      </c>
      <c r="G207" s="181">
        <v>0</v>
      </c>
      <c r="H207" s="259">
        <v>0</v>
      </c>
      <c r="I207" s="260">
        <v>0</v>
      </c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  <c r="Y207" s="261"/>
      <c r="Z207" s="261"/>
    </row>
    <row r="208" spans="1:26" ht="12" customHeight="1" thickBot="1">
      <c r="A208" s="216"/>
      <c r="B208" s="156">
        <v>635</v>
      </c>
      <c r="C208" s="185" t="s">
        <v>104</v>
      </c>
      <c r="D208" s="204">
        <f aca="true" t="shared" si="29" ref="D208:I208">SUM(D211)</f>
        <v>66</v>
      </c>
      <c r="E208" s="204">
        <f t="shared" si="29"/>
        <v>0</v>
      </c>
      <c r="F208" s="204">
        <f t="shared" si="29"/>
        <v>332</v>
      </c>
      <c r="G208" s="205">
        <f>SUM(G211)</f>
        <v>500</v>
      </c>
      <c r="H208" s="204">
        <f t="shared" si="29"/>
        <v>500</v>
      </c>
      <c r="I208" s="204">
        <f t="shared" si="29"/>
        <v>500</v>
      </c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/>
      <c r="U208" s="261"/>
      <c r="V208" s="261"/>
      <c r="W208" s="261"/>
      <c r="X208" s="261"/>
      <c r="Y208" s="261"/>
      <c r="Z208" s="261"/>
    </row>
    <row r="209" spans="1:26" ht="12" customHeight="1" hidden="1" outlineLevel="1">
      <c r="A209" s="211"/>
      <c r="B209" s="225">
        <v>635004</v>
      </c>
      <c r="C209" s="212" t="s">
        <v>110</v>
      </c>
      <c r="D209" s="191"/>
      <c r="E209" s="191"/>
      <c r="F209" s="191"/>
      <c r="G209" s="193"/>
      <c r="H209" s="269"/>
      <c r="I209" s="270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/>
      <c r="U209" s="261"/>
      <c r="V209" s="261"/>
      <c r="W209" s="261"/>
      <c r="X209" s="261"/>
      <c r="Y209" s="261"/>
      <c r="Z209" s="261"/>
    </row>
    <row r="210" spans="1:26" ht="12" customHeight="1" outlineLevel="1">
      <c r="A210" s="174"/>
      <c r="B210" s="175"/>
      <c r="C210" s="199"/>
      <c r="D210" s="95"/>
      <c r="E210" s="95"/>
      <c r="F210" s="95"/>
      <c r="G210" s="198"/>
      <c r="H210" s="295"/>
      <c r="I210" s="296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  <c r="Y210" s="261"/>
      <c r="Z210" s="261"/>
    </row>
    <row r="211" spans="1:26" ht="12" customHeight="1" outlineLevel="1" thickBot="1">
      <c r="A211" s="174"/>
      <c r="B211" s="175">
        <v>635004</v>
      </c>
      <c r="C211" s="199" t="s">
        <v>212</v>
      </c>
      <c r="D211" s="95">
        <v>66</v>
      </c>
      <c r="E211" s="95">
        <v>0</v>
      </c>
      <c r="F211" s="95">
        <v>332</v>
      </c>
      <c r="G211" s="198">
        <v>500</v>
      </c>
      <c r="H211" s="295">
        <v>500</v>
      </c>
      <c r="I211" s="296">
        <v>500</v>
      </c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  <c r="Y211" s="261"/>
      <c r="Z211" s="261"/>
    </row>
    <row r="212" spans="1:26" ht="12" customHeight="1" hidden="1" outlineLevel="1">
      <c r="A212" s="211"/>
      <c r="B212" s="206" t="s">
        <v>210</v>
      </c>
      <c r="C212" s="212" t="s">
        <v>86</v>
      </c>
      <c r="D212" s="191"/>
      <c r="E212" s="191"/>
      <c r="F212" s="191"/>
      <c r="G212" s="193"/>
      <c r="H212" s="295"/>
      <c r="I212" s="296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  <c r="Y212" s="261"/>
      <c r="Z212" s="261"/>
    </row>
    <row r="213" spans="1:26" ht="12" customHeight="1" hidden="1" outlineLevel="1">
      <c r="A213" s="201"/>
      <c r="B213" s="202">
        <v>632002</v>
      </c>
      <c r="C213" s="203" t="s">
        <v>88</v>
      </c>
      <c r="D213" s="209"/>
      <c r="E213" s="209"/>
      <c r="F213" s="209"/>
      <c r="G213" s="181"/>
      <c r="H213" s="259"/>
      <c r="I213" s="260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</row>
    <row r="214" spans="1:26" s="263" customFormat="1" ht="12" customHeight="1" collapsed="1" thickBot="1">
      <c r="A214" s="251" t="s">
        <v>213</v>
      </c>
      <c r="B214" s="297"/>
      <c r="C214" s="298"/>
      <c r="D214" s="254">
        <f aca="true" t="shared" si="30" ref="D214:I214">D216+D223+D227+D230+D234+D238+D243+D248++D251+D258+D265+D271+D276+D280</f>
        <v>20786.27</v>
      </c>
      <c r="E214" s="254">
        <f t="shared" si="30"/>
        <v>16016.210000000003</v>
      </c>
      <c r="F214" s="254">
        <f t="shared" si="30"/>
        <v>27958.479999999996</v>
      </c>
      <c r="G214" s="254">
        <f t="shared" si="30"/>
        <v>30173</v>
      </c>
      <c r="H214" s="254">
        <f t="shared" si="30"/>
        <v>27639</v>
      </c>
      <c r="I214" s="254">
        <f t="shared" si="30"/>
        <v>27639</v>
      </c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  <c r="Y214" s="261"/>
      <c r="Z214" s="261"/>
    </row>
    <row r="215" spans="1:26" ht="12" customHeight="1" thickBot="1">
      <c r="A215" s="147" t="s">
        <v>26</v>
      </c>
      <c r="B215" s="156" t="s">
        <v>27</v>
      </c>
      <c r="C215" s="157"/>
      <c r="D215" s="231"/>
      <c r="E215" s="231"/>
      <c r="F215" s="231"/>
      <c r="G215" s="232"/>
      <c r="H215" s="299"/>
      <c r="I215" s="300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  <c r="Y215" s="261"/>
      <c r="Z215" s="261"/>
    </row>
    <row r="216" spans="1:26" ht="12" customHeight="1" thickBot="1">
      <c r="A216" s="147"/>
      <c r="B216" s="156">
        <v>630</v>
      </c>
      <c r="C216" s="157" t="s">
        <v>214</v>
      </c>
      <c r="D216" s="204">
        <f aca="true" t="shared" si="31" ref="D216:I216">SUM(D218:D222)</f>
        <v>3037.1200000000003</v>
      </c>
      <c r="E216" s="204">
        <f t="shared" si="31"/>
        <v>993.5799999999999</v>
      </c>
      <c r="F216" s="204">
        <f t="shared" si="31"/>
        <v>2163</v>
      </c>
      <c r="G216" s="205">
        <f>SUM(G218:G222)</f>
        <v>3800</v>
      </c>
      <c r="H216" s="204">
        <f t="shared" si="31"/>
        <v>3300</v>
      </c>
      <c r="I216" s="204">
        <f t="shared" si="31"/>
        <v>3300</v>
      </c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</row>
    <row r="217" spans="1:26" ht="12" customHeight="1">
      <c r="A217" s="301"/>
      <c r="B217" s="161"/>
      <c r="C217" s="162"/>
      <c r="D217" s="191"/>
      <c r="E217" s="191"/>
      <c r="F217" s="191"/>
      <c r="G217" s="193"/>
      <c r="H217" s="269"/>
      <c r="I217" s="270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Y217" s="261"/>
      <c r="Z217" s="261"/>
    </row>
    <row r="218" spans="1:10" ht="12" customHeight="1">
      <c r="A218" s="200"/>
      <c r="B218" s="169">
        <v>632001</v>
      </c>
      <c r="C218" s="199" t="s">
        <v>86</v>
      </c>
      <c r="D218" s="235">
        <v>1135.82</v>
      </c>
      <c r="E218" s="235">
        <v>817.91</v>
      </c>
      <c r="F218" s="235">
        <v>1392.9</v>
      </c>
      <c r="G218" s="198">
        <v>2900</v>
      </c>
      <c r="H218" s="171">
        <v>2900</v>
      </c>
      <c r="I218" s="384">
        <v>2900</v>
      </c>
      <c r="J218" s="383"/>
    </row>
    <row r="219" spans="1:9" ht="12" customHeight="1">
      <c r="A219" s="200"/>
      <c r="B219" s="169">
        <v>632002</v>
      </c>
      <c r="C219" s="199" t="s">
        <v>215</v>
      </c>
      <c r="D219" s="235">
        <v>120</v>
      </c>
      <c r="E219" s="235">
        <v>135</v>
      </c>
      <c r="F219" s="235">
        <v>120</v>
      </c>
      <c r="G219" s="198">
        <v>200</v>
      </c>
      <c r="H219" s="171">
        <v>200</v>
      </c>
      <c r="I219" s="172">
        <v>200</v>
      </c>
    </row>
    <row r="220" spans="1:9" ht="12" customHeight="1">
      <c r="A220" s="200"/>
      <c r="B220" s="169">
        <v>633004</v>
      </c>
      <c r="C220" s="199" t="s">
        <v>216</v>
      </c>
      <c r="D220" s="235">
        <v>792.66</v>
      </c>
      <c r="E220" s="235">
        <v>0</v>
      </c>
      <c r="F220" s="235">
        <v>0</v>
      </c>
      <c r="G220" s="198">
        <v>0</v>
      </c>
      <c r="H220" s="171">
        <v>0</v>
      </c>
      <c r="I220" s="172">
        <v>0</v>
      </c>
    </row>
    <row r="221" spans="1:9" ht="12" customHeight="1">
      <c r="A221" s="243"/>
      <c r="B221" s="227">
        <v>633006</v>
      </c>
      <c r="C221" s="178" t="s">
        <v>147</v>
      </c>
      <c r="D221" s="302">
        <v>69.55</v>
      </c>
      <c r="E221" s="302">
        <v>40.67</v>
      </c>
      <c r="F221" s="302">
        <v>207.4</v>
      </c>
      <c r="G221" s="198">
        <v>200</v>
      </c>
      <c r="H221" s="171">
        <v>200</v>
      </c>
      <c r="I221" s="172">
        <v>200</v>
      </c>
    </row>
    <row r="222" spans="1:9" ht="12" customHeight="1" thickBot="1">
      <c r="A222" s="246"/>
      <c r="B222" s="236">
        <v>633006</v>
      </c>
      <c r="C222" s="203" t="s">
        <v>217</v>
      </c>
      <c r="D222" s="237">
        <v>919.09</v>
      </c>
      <c r="E222" s="237">
        <v>0</v>
      </c>
      <c r="F222" s="237">
        <v>442.7</v>
      </c>
      <c r="G222" s="181">
        <v>500</v>
      </c>
      <c r="H222" s="182">
        <v>0</v>
      </c>
      <c r="I222" s="183">
        <v>0</v>
      </c>
    </row>
    <row r="223" spans="1:9" ht="12" customHeight="1" thickBot="1">
      <c r="A223" s="216"/>
      <c r="B223" s="156">
        <v>620</v>
      </c>
      <c r="C223" s="157" t="s">
        <v>218</v>
      </c>
      <c r="D223" s="204">
        <f aca="true" t="shared" si="32" ref="D223:I223">SUM(D225:D226)</f>
        <v>0</v>
      </c>
      <c r="E223" s="204">
        <f t="shared" si="32"/>
        <v>0</v>
      </c>
      <c r="F223" s="204">
        <f t="shared" si="32"/>
        <v>0</v>
      </c>
      <c r="G223" s="205">
        <f>SUM(G225:G226)</f>
        <v>0</v>
      </c>
      <c r="H223" s="204">
        <f t="shared" si="32"/>
        <v>0</v>
      </c>
      <c r="I223" s="204">
        <f t="shared" si="32"/>
        <v>0</v>
      </c>
    </row>
    <row r="224" spans="1:9" ht="12" customHeight="1">
      <c r="A224" s="189"/>
      <c r="B224" s="206"/>
      <c r="C224" s="212"/>
      <c r="D224" s="191"/>
      <c r="E224" s="191"/>
      <c r="F224" s="191"/>
      <c r="G224" s="193"/>
      <c r="H224" s="166"/>
      <c r="I224" s="167"/>
    </row>
    <row r="225" spans="1:9" ht="12" customHeight="1">
      <c r="A225" s="200"/>
      <c r="B225" s="169">
        <v>621</v>
      </c>
      <c r="C225" s="199" t="s">
        <v>145</v>
      </c>
      <c r="D225" s="95">
        <v>0</v>
      </c>
      <c r="E225" s="95">
        <v>0</v>
      </c>
      <c r="F225" s="95">
        <v>0</v>
      </c>
      <c r="G225" s="198">
        <v>0</v>
      </c>
      <c r="H225" s="171">
        <v>0</v>
      </c>
      <c r="I225" s="172">
        <v>0</v>
      </c>
    </row>
    <row r="226" spans="1:9" ht="12" customHeight="1" thickBot="1">
      <c r="A226" s="200"/>
      <c r="B226" s="236">
        <v>625</v>
      </c>
      <c r="C226" s="203" t="s">
        <v>146</v>
      </c>
      <c r="D226" s="95">
        <v>0</v>
      </c>
      <c r="E226" s="95">
        <v>0</v>
      </c>
      <c r="F226" s="95">
        <v>0</v>
      </c>
      <c r="G226" s="198">
        <v>0</v>
      </c>
      <c r="H226" s="171">
        <v>0</v>
      </c>
      <c r="I226" s="172">
        <v>0</v>
      </c>
    </row>
    <row r="227" spans="1:9" ht="12" customHeight="1" thickBot="1">
      <c r="A227" s="184"/>
      <c r="B227" s="156">
        <v>635</v>
      </c>
      <c r="C227" s="218" t="s">
        <v>172</v>
      </c>
      <c r="D227" s="204">
        <f aca="true" t="shared" si="33" ref="D227:I227">SUM(D228:D229)</f>
        <v>0</v>
      </c>
      <c r="E227" s="204">
        <f t="shared" si="33"/>
        <v>358.44</v>
      </c>
      <c r="F227" s="204">
        <f t="shared" si="33"/>
        <v>0</v>
      </c>
      <c r="G227" s="205">
        <f>SUM(G228)</f>
        <v>0</v>
      </c>
      <c r="H227" s="204">
        <f t="shared" si="33"/>
        <v>0</v>
      </c>
      <c r="I227" s="204">
        <f t="shared" si="33"/>
        <v>0</v>
      </c>
    </row>
    <row r="228" spans="1:9" ht="12" customHeight="1">
      <c r="A228" s="189"/>
      <c r="B228" s="206">
        <v>635006</v>
      </c>
      <c r="C228" s="303" t="s">
        <v>219</v>
      </c>
      <c r="D228" s="191">
        <v>0</v>
      </c>
      <c r="E228" s="191">
        <v>358.44</v>
      </c>
      <c r="F228" s="191">
        <v>0</v>
      </c>
      <c r="G228" s="193">
        <v>0</v>
      </c>
      <c r="H228" s="166">
        <v>0</v>
      </c>
      <c r="I228" s="167">
        <v>0</v>
      </c>
    </row>
    <row r="229" spans="1:9" ht="12" customHeight="1" thickBot="1">
      <c r="A229" s="246"/>
      <c r="B229" s="236"/>
      <c r="C229" s="304"/>
      <c r="D229" s="209"/>
      <c r="E229" s="209"/>
      <c r="F229" s="209"/>
      <c r="G229" s="181"/>
      <c r="H229" s="182"/>
      <c r="I229" s="183"/>
    </row>
    <row r="230" spans="1:9" ht="12" customHeight="1" thickBot="1">
      <c r="A230" s="184"/>
      <c r="B230" s="156">
        <v>637</v>
      </c>
      <c r="C230" s="157" t="s">
        <v>114</v>
      </c>
      <c r="D230" s="204">
        <f aca="true" t="shared" si="34" ref="D230:I230">SUM(D231:D233)</f>
        <v>1013.8199999999999</v>
      </c>
      <c r="E230" s="204">
        <f t="shared" si="34"/>
        <v>1401.3</v>
      </c>
      <c r="F230" s="204">
        <f t="shared" si="34"/>
        <v>1002.15</v>
      </c>
      <c r="G230" s="205">
        <f>SUM(G231:G233)</f>
        <v>596</v>
      </c>
      <c r="H230" s="204">
        <f t="shared" si="34"/>
        <v>596</v>
      </c>
      <c r="I230" s="204">
        <f t="shared" si="34"/>
        <v>596</v>
      </c>
    </row>
    <row r="231" spans="1:9" ht="12" customHeight="1">
      <c r="A231" s="243"/>
      <c r="B231" s="227">
        <v>637004</v>
      </c>
      <c r="C231" s="178" t="s">
        <v>220</v>
      </c>
      <c r="D231" s="257">
        <v>0</v>
      </c>
      <c r="E231" s="257">
        <v>386.4</v>
      </c>
      <c r="F231" s="257">
        <v>386.4</v>
      </c>
      <c r="G231" s="305">
        <v>380</v>
      </c>
      <c r="H231" s="286">
        <v>380</v>
      </c>
      <c r="I231" s="287">
        <v>380</v>
      </c>
    </row>
    <row r="232" spans="1:9" ht="12" customHeight="1">
      <c r="A232" s="306"/>
      <c r="B232" s="307">
        <v>637015</v>
      </c>
      <c r="C232" s="28" t="s">
        <v>221</v>
      </c>
      <c r="D232" s="95">
        <v>213.82</v>
      </c>
      <c r="E232" s="95">
        <v>214.9</v>
      </c>
      <c r="F232" s="95">
        <v>215.75</v>
      </c>
      <c r="G232" s="96">
        <v>216</v>
      </c>
      <c r="H232" s="171">
        <v>216</v>
      </c>
      <c r="I232" s="171">
        <v>216</v>
      </c>
    </row>
    <row r="233" spans="1:9" ht="12" customHeight="1" thickBot="1">
      <c r="A233" s="246"/>
      <c r="B233" s="236">
        <v>637027</v>
      </c>
      <c r="C233" s="203" t="s">
        <v>222</v>
      </c>
      <c r="D233" s="209">
        <v>800</v>
      </c>
      <c r="E233" s="209">
        <v>800</v>
      </c>
      <c r="F233" s="209">
        <v>400</v>
      </c>
      <c r="G233" s="181">
        <v>0</v>
      </c>
      <c r="H233" s="182">
        <v>0</v>
      </c>
      <c r="I233" s="183">
        <v>0</v>
      </c>
    </row>
    <row r="234" spans="1:9" ht="12" customHeight="1">
      <c r="A234" s="370"/>
      <c r="B234" s="371">
        <v>640</v>
      </c>
      <c r="C234" s="372" t="s">
        <v>174</v>
      </c>
      <c r="D234" s="373">
        <f>SUM(D235:D236)</f>
        <v>10000</v>
      </c>
      <c r="E234" s="373">
        <f>SUM(E235:E236)</f>
        <v>5000</v>
      </c>
      <c r="F234" s="373">
        <f>SUM(F235:F236)</f>
        <v>9000</v>
      </c>
      <c r="G234" s="374">
        <f>SUM(G235:G237)</f>
        <v>8400</v>
      </c>
      <c r="H234" s="373">
        <f>SUM(H235:H237)</f>
        <v>8400</v>
      </c>
      <c r="I234" s="373">
        <f>SUM(I235:I237)</f>
        <v>8400</v>
      </c>
    </row>
    <row r="235" spans="1:10" ht="12" customHeight="1">
      <c r="A235" s="375"/>
      <c r="B235" s="376">
        <v>642002</v>
      </c>
      <c r="C235" s="377" t="s">
        <v>223</v>
      </c>
      <c r="D235" s="378">
        <v>0</v>
      </c>
      <c r="E235" s="378">
        <v>0</v>
      </c>
      <c r="F235" s="378">
        <v>3000</v>
      </c>
      <c r="G235" s="396">
        <v>2000</v>
      </c>
      <c r="H235" s="379">
        <v>2000</v>
      </c>
      <c r="I235" s="379">
        <v>2000</v>
      </c>
      <c r="J235" s="380"/>
    </row>
    <row r="236" spans="1:10" ht="12" customHeight="1">
      <c r="A236" s="375"/>
      <c r="B236" s="376">
        <v>642002</v>
      </c>
      <c r="C236" s="377" t="s">
        <v>224</v>
      </c>
      <c r="D236" s="378">
        <v>10000</v>
      </c>
      <c r="E236" s="378">
        <v>5000</v>
      </c>
      <c r="F236" s="378">
        <v>6000</v>
      </c>
      <c r="G236" s="396">
        <v>6000</v>
      </c>
      <c r="H236" s="379">
        <v>6000</v>
      </c>
      <c r="I236" s="379">
        <v>6000</v>
      </c>
      <c r="J236" s="380"/>
    </row>
    <row r="237" spans="1:10" ht="12" customHeight="1" thickBot="1">
      <c r="A237" s="243"/>
      <c r="B237" s="227">
        <v>642002</v>
      </c>
      <c r="C237" s="178" t="s">
        <v>290</v>
      </c>
      <c r="D237" s="257"/>
      <c r="E237" s="257"/>
      <c r="F237" s="257"/>
      <c r="G237" s="397">
        <v>400</v>
      </c>
      <c r="H237" s="286">
        <v>400</v>
      </c>
      <c r="I237" s="287">
        <v>400</v>
      </c>
      <c r="J237" s="380"/>
    </row>
    <row r="238" spans="1:9" ht="12" customHeight="1" thickBot="1">
      <c r="A238" s="184" t="s">
        <v>225</v>
      </c>
      <c r="B238" s="229"/>
      <c r="C238" s="157" t="s">
        <v>226</v>
      </c>
      <c r="D238" s="231"/>
      <c r="E238" s="231"/>
      <c r="F238" s="231"/>
      <c r="G238" s="232"/>
      <c r="H238" s="153"/>
      <c r="I238" s="154"/>
    </row>
    <row r="239" spans="1:9" ht="12" customHeight="1" thickBot="1">
      <c r="A239" s="184"/>
      <c r="B239" s="217">
        <v>630</v>
      </c>
      <c r="C239" s="157" t="s">
        <v>81</v>
      </c>
      <c r="D239" s="231"/>
      <c r="E239" s="231"/>
      <c r="F239" s="231"/>
      <c r="G239" s="232"/>
      <c r="H239" s="153"/>
      <c r="I239" s="154"/>
    </row>
    <row r="240" spans="1:9" ht="12" customHeight="1">
      <c r="A240" s="243"/>
      <c r="B240" s="177"/>
      <c r="C240" s="245"/>
      <c r="D240" s="191"/>
      <c r="E240" s="191"/>
      <c r="F240" s="191"/>
      <c r="G240" s="193"/>
      <c r="H240" s="166"/>
      <c r="I240" s="167"/>
    </row>
    <row r="241" spans="1:9" ht="12" customHeight="1" thickBot="1">
      <c r="A241" s="246"/>
      <c r="B241" s="202">
        <v>633009</v>
      </c>
      <c r="C241" s="203" t="s">
        <v>227</v>
      </c>
      <c r="D241" s="209"/>
      <c r="E241" s="209"/>
      <c r="F241" s="209"/>
      <c r="G241" s="181"/>
      <c r="H241" s="182"/>
      <c r="I241" s="183"/>
    </row>
    <row r="242" spans="1:9" ht="12" customHeight="1" thickBot="1">
      <c r="A242" s="184" t="s">
        <v>228</v>
      </c>
      <c r="B242" s="229"/>
      <c r="C242" s="157" t="s">
        <v>30</v>
      </c>
      <c r="D242" s="231"/>
      <c r="E242" s="231"/>
      <c r="F242" s="231"/>
      <c r="G242" s="232"/>
      <c r="H242" s="153"/>
      <c r="I242" s="154"/>
    </row>
    <row r="243" spans="1:9" ht="12" customHeight="1" thickBot="1">
      <c r="A243" s="184"/>
      <c r="B243" s="217">
        <v>630</v>
      </c>
      <c r="C243" s="157" t="s">
        <v>81</v>
      </c>
      <c r="D243" s="204">
        <f aca="true" t="shared" si="35" ref="D243:I243">SUM(D245:D247)</f>
        <v>2945.78</v>
      </c>
      <c r="E243" s="204">
        <f t="shared" si="35"/>
        <v>2475.44</v>
      </c>
      <c r="F243" s="204">
        <f t="shared" si="35"/>
        <v>5633.47</v>
      </c>
      <c r="G243" s="205">
        <f>SUM(G245:G247)</f>
        <v>4150</v>
      </c>
      <c r="H243" s="204">
        <f t="shared" si="35"/>
        <v>4150</v>
      </c>
      <c r="I243" s="204">
        <f t="shared" si="35"/>
        <v>4150</v>
      </c>
    </row>
    <row r="244" spans="1:9" ht="12" customHeight="1">
      <c r="A244" s="243"/>
      <c r="B244" s="177"/>
      <c r="C244" s="245"/>
      <c r="D244" s="191"/>
      <c r="E244" s="191"/>
      <c r="F244" s="191"/>
      <c r="G244" s="193"/>
      <c r="H244" s="166"/>
      <c r="I244" s="167"/>
    </row>
    <row r="245" spans="1:9" ht="12" customHeight="1">
      <c r="A245" s="200"/>
      <c r="B245" s="175">
        <v>632001</v>
      </c>
      <c r="C245" s="199" t="s">
        <v>86</v>
      </c>
      <c r="D245" s="95">
        <v>2662.76</v>
      </c>
      <c r="E245" s="95">
        <v>2179.21</v>
      </c>
      <c r="F245" s="95">
        <v>5385.52</v>
      </c>
      <c r="G245" s="198">
        <v>3800</v>
      </c>
      <c r="H245" s="171">
        <v>3800</v>
      </c>
      <c r="I245" s="172">
        <v>3800</v>
      </c>
    </row>
    <row r="246" spans="1:9" ht="12" customHeight="1">
      <c r="A246" s="200"/>
      <c r="B246" s="175">
        <v>632002</v>
      </c>
      <c r="C246" s="199" t="s">
        <v>229</v>
      </c>
      <c r="D246" s="95">
        <v>132</v>
      </c>
      <c r="E246" s="95">
        <v>186.25</v>
      </c>
      <c r="F246" s="95">
        <v>132</v>
      </c>
      <c r="G246" s="198">
        <v>200</v>
      </c>
      <c r="H246" s="171">
        <v>200</v>
      </c>
      <c r="I246" s="172">
        <v>200</v>
      </c>
    </row>
    <row r="247" spans="1:9" ht="12" customHeight="1" thickBot="1">
      <c r="A247" s="200"/>
      <c r="B247" s="175">
        <v>633006</v>
      </c>
      <c r="C247" s="199" t="s">
        <v>147</v>
      </c>
      <c r="D247" s="95">
        <v>151.02</v>
      </c>
      <c r="E247" s="95">
        <v>109.98</v>
      </c>
      <c r="F247" s="95">
        <v>115.95</v>
      </c>
      <c r="G247" s="198">
        <v>150</v>
      </c>
      <c r="H247" s="171">
        <v>150</v>
      </c>
      <c r="I247" s="172">
        <v>150</v>
      </c>
    </row>
    <row r="248" spans="1:9" ht="12" customHeight="1" thickBot="1">
      <c r="A248" s="210"/>
      <c r="B248" s="217">
        <v>635</v>
      </c>
      <c r="C248" s="157" t="s">
        <v>184</v>
      </c>
      <c r="D248" s="204">
        <f aca="true" t="shared" si="36" ref="D248:I248">SUM(D250)</f>
        <v>0</v>
      </c>
      <c r="E248" s="204">
        <f t="shared" si="36"/>
        <v>312</v>
      </c>
      <c r="F248" s="204">
        <f t="shared" si="36"/>
        <v>0</v>
      </c>
      <c r="G248" s="205">
        <f>SUM(G250)</f>
        <v>500</v>
      </c>
      <c r="H248" s="204">
        <f t="shared" si="36"/>
        <v>0</v>
      </c>
      <c r="I248" s="204">
        <f t="shared" si="36"/>
        <v>0</v>
      </c>
    </row>
    <row r="249" spans="1:9" ht="12" customHeight="1">
      <c r="A249" s="189"/>
      <c r="B249" s="225"/>
      <c r="C249" s="212"/>
      <c r="D249" s="191"/>
      <c r="E249" s="191"/>
      <c r="F249" s="191"/>
      <c r="G249" s="193"/>
      <c r="H249" s="166"/>
      <c r="I249" s="167"/>
    </row>
    <row r="250" spans="1:9" ht="12" customHeight="1" thickBot="1">
      <c r="A250" s="246"/>
      <c r="B250" s="202">
        <v>635006</v>
      </c>
      <c r="C250" s="203" t="s">
        <v>230</v>
      </c>
      <c r="D250" s="209">
        <v>0</v>
      </c>
      <c r="E250" s="209">
        <v>312</v>
      </c>
      <c r="F250" s="209">
        <v>0</v>
      </c>
      <c r="G250" s="181">
        <v>500</v>
      </c>
      <c r="H250" s="182">
        <v>0</v>
      </c>
      <c r="I250" s="183">
        <v>0</v>
      </c>
    </row>
    <row r="251" spans="1:9" ht="12" customHeight="1" thickBot="1">
      <c r="A251" s="184"/>
      <c r="B251" s="217">
        <v>637</v>
      </c>
      <c r="C251" s="157" t="s">
        <v>114</v>
      </c>
      <c r="D251" s="204">
        <f aca="true" t="shared" si="37" ref="D251:I251">SUM(D253:D256)</f>
        <v>29.6</v>
      </c>
      <c r="E251" s="204">
        <f t="shared" si="37"/>
        <v>1570.65</v>
      </c>
      <c r="F251" s="204">
        <f t="shared" si="37"/>
        <v>5996.51</v>
      </c>
      <c r="G251" s="205">
        <f>SUM(G253:G256)</f>
        <v>6500</v>
      </c>
      <c r="H251" s="204">
        <f t="shared" si="37"/>
        <v>6000</v>
      </c>
      <c r="I251" s="204">
        <f t="shared" si="37"/>
        <v>6000</v>
      </c>
    </row>
    <row r="252" spans="1:9" ht="12" customHeight="1">
      <c r="A252" s="189"/>
      <c r="B252" s="233"/>
      <c r="C252" s="162"/>
      <c r="D252" s="191"/>
      <c r="E252" s="191"/>
      <c r="F252" s="191"/>
      <c r="G252" s="193"/>
      <c r="H252" s="166"/>
      <c r="I252" s="167"/>
    </row>
    <row r="253" spans="1:9" ht="12" customHeight="1">
      <c r="A253" s="189"/>
      <c r="B253" s="225">
        <v>637001</v>
      </c>
      <c r="C253" s="212" t="s">
        <v>205</v>
      </c>
      <c r="D253" s="95">
        <v>0</v>
      </c>
      <c r="E253" s="95">
        <v>0</v>
      </c>
      <c r="F253" s="95">
        <v>0</v>
      </c>
      <c r="G253" s="198">
        <v>0</v>
      </c>
      <c r="H253" s="171">
        <v>0</v>
      </c>
      <c r="I253" s="172">
        <v>0</v>
      </c>
    </row>
    <row r="254" spans="1:10" ht="12" customHeight="1">
      <c r="A254" s="200"/>
      <c r="B254" s="175">
        <v>637004</v>
      </c>
      <c r="C254" s="199" t="s">
        <v>293</v>
      </c>
      <c r="D254" s="95">
        <v>29.6</v>
      </c>
      <c r="E254" s="95">
        <v>0</v>
      </c>
      <c r="F254" s="95">
        <v>0</v>
      </c>
      <c r="G254" s="369">
        <v>500</v>
      </c>
      <c r="H254" s="171">
        <v>0</v>
      </c>
      <c r="I254" s="385">
        <v>0</v>
      </c>
      <c r="J254" s="380"/>
    </row>
    <row r="255" spans="1:10" ht="12" customHeight="1">
      <c r="A255" s="246"/>
      <c r="B255" s="202">
        <v>633016</v>
      </c>
      <c r="C255" s="203" t="s">
        <v>231</v>
      </c>
      <c r="D255" s="209">
        <v>0</v>
      </c>
      <c r="E255" s="209">
        <v>1570.65</v>
      </c>
      <c r="F255" s="209">
        <v>4996.51</v>
      </c>
      <c r="G255" s="398">
        <v>5000</v>
      </c>
      <c r="H255" s="171">
        <v>5000</v>
      </c>
      <c r="I255" s="385">
        <v>5000</v>
      </c>
      <c r="J255" s="380"/>
    </row>
    <row r="256" spans="1:10" ht="12" customHeight="1" thickBot="1">
      <c r="A256" s="246"/>
      <c r="B256" s="202">
        <v>637027</v>
      </c>
      <c r="C256" s="203" t="s">
        <v>232</v>
      </c>
      <c r="D256" s="209">
        <v>0</v>
      </c>
      <c r="E256" s="209">
        <v>0</v>
      </c>
      <c r="F256" s="209">
        <v>1000</v>
      </c>
      <c r="G256" s="398">
        <v>1000</v>
      </c>
      <c r="H256" s="182">
        <v>1000</v>
      </c>
      <c r="I256" s="183">
        <v>1000</v>
      </c>
      <c r="J256" s="380"/>
    </row>
    <row r="257" spans="1:9" ht="12" customHeight="1" thickBot="1">
      <c r="A257" s="184" t="s">
        <v>233</v>
      </c>
      <c r="B257" s="156"/>
      <c r="C257" s="157"/>
      <c r="D257" s="231"/>
      <c r="E257" s="231"/>
      <c r="F257" s="231"/>
      <c r="G257" s="232"/>
      <c r="H257" s="153"/>
      <c r="I257" s="154"/>
    </row>
    <row r="258" spans="1:9" ht="12" customHeight="1" thickBot="1">
      <c r="A258" s="184"/>
      <c r="B258" s="156">
        <v>630</v>
      </c>
      <c r="C258" s="185" t="s">
        <v>81</v>
      </c>
      <c r="D258" s="204">
        <f aca="true" t="shared" si="38" ref="D258:I258">SUM(D260:D262)</f>
        <v>108.36</v>
      </c>
      <c r="E258" s="204">
        <f t="shared" si="38"/>
        <v>108.36</v>
      </c>
      <c r="F258" s="204">
        <f t="shared" si="38"/>
        <v>108.36</v>
      </c>
      <c r="G258" s="205">
        <f>SUM(G260:G262)</f>
        <v>609</v>
      </c>
      <c r="H258" s="204">
        <f t="shared" si="38"/>
        <v>110</v>
      </c>
      <c r="I258" s="204">
        <f t="shared" si="38"/>
        <v>110</v>
      </c>
    </row>
    <row r="259" spans="1:9" ht="12" customHeight="1">
      <c r="A259" s="189"/>
      <c r="B259" s="161"/>
      <c r="C259" s="190"/>
      <c r="D259" s="191"/>
      <c r="E259" s="191"/>
      <c r="F259" s="191"/>
      <c r="G259" s="193"/>
      <c r="H259" s="166"/>
      <c r="I259" s="167"/>
    </row>
    <row r="260" spans="1:9" ht="12" customHeight="1" outlineLevel="1">
      <c r="A260" s="174"/>
      <c r="B260" s="175">
        <v>633006</v>
      </c>
      <c r="C260" s="199" t="s">
        <v>170</v>
      </c>
      <c r="D260" s="95">
        <v>0</v>
      </c>
      <c r="E260" s="95">
        <v>0</v>
      </c>
      <c r="F260" s="95">
        <v>0</v>
      </c>
      <c r="G260" s="198">
        <v>0</v>
      </c>
      <c r="H260" s="171">
        <v>0</v>
      </c>
      <c r="I260" s="172">
        <v>0</v>
      </c>
    </row>
    <row r="261" spans="1:9" ht="12" customHeight="1" outlineLevel="1">
      <c r="A261" s="174"/>
      <c r="B261" s="175">
        <v>635004</v>
      </c>
      <c r="C261" s="199" t="s">
        <v>234</v>
      </c>
      <c r="D261" s="95">
        <v>0</v>
      </c>
      <c r="E261" s="95">
        <v>0</v>
      </c>
      <c r="F261" s="95">
        <v>0</v>
      </c>
      <c r="G261" s="198">
        <v>500</v>
      </c>
      <c r="H261" s="171">
        <v>0</v>
      </c>
      <c r="I261" s="172">
        <v>0</v>
      </c>
    </row>
    <row r="262" spans="1:9" ht="12" customHeight="1" thickBot="1">
      <c r="A262" s="174"/>
      <c r="B262" s="169">
        <v>637012</v>
      </c>
      <c r="C262" s="197" t="s">
        <v>235</v>
      </c>
      <c r="D262" s="95">
        <v>108.36</v>
      </c>
      <c r="E262" s="95">
        <v>108.36</v>
      </c>
      <c r="F262" s="95">
        <v>108.36</v>
      </c>
      <c r="G262" s="198">
        <v>109</v>
      </c>
      <c r="H262" s="171">
        <v>110</v>
      </c>
      <c r="I262" s="172">
        <v>110</v>
      </c>
    </row>
    <row r="263" spans="1:9" ht="12" customHeight="1" hidden="1" outlineLevel="1">
      <c r="A263" s="176"/>
      <c r="B263" s="177">
        <v>635006</v>
      </c>
      <c r="C263" s="178" t="s">
        <v>109</v>
      </c>
      <c r="D263" s="257"/>
      <c r="E263" s="257"/>
      <c r="F263" s="257"/>
      <c r="G263" s="258"/>
      <c r="H263" s="182"/>
      <c r="I263" s="183"/>
    </row>
    <row r="264" spans="1:9" ht="12" customHeight="1" collapsed="1" thickBot="1">
      <c r="A264" s="184" t="s">
        <v>236</v>
      </c>
      <c r="B264" s="285"/>
      <c r="C264" s="240"/>
      <c r="D264" s="231"/>
      <c r="E264" s="231"/>
      <c r="F264" s="231"/>
      <c r="G264" s="232"/>
      <c r="H264" s="153"/>
      <c r="I264" s="154"/>
    </row>
    <row r="265" spans="1:9" ht="12" customHeight="1" thickBot="1">
      <c r="A265" s="184"/>
      <c r="B265" s="156">
        <v>630</v>
      </c>
      <c r="C265" s="308" t="s">
        <v>81</v>
      </c>
      <c r="D265" s="204">
        <f aca="true" t="shared" si="39" ref="D265:I265">SUM(D267:D270)</f>
        <v>358.47</v>
      </c>
      <c r="E265" s="204">
        <f t="shared" si="39"/>
        <v>361.53999999999996</v>
      </c>
      <c r="F265" s="204">
        <f t="shared" si="39"/>
        <v>362.79</v>
      </c>
      <c r="G265" s="205">
        <f>SUM(G267:G270)</f>
        <v>980</v>
      </c>
      <c r="H265" s="204">
        <f t="shared" si="39"/>
        <v>550</v>
      </c>
      <c r="I265" s="204">
        <f t="shared" si="39"/>
        <v>550</v>
      </c>
    </row>
    <row r="266" spans="1:9" ht="12" customHeight="1">
      <c r="A266" s="243"/>
      <c r="B266" s="206"/>
      <c r="C266" s="178"/>
      <c r="D266" s="191"/>
      <c r="E266" s="191"/>
      <c r="F266" s="191"/>
      <c r="G266" s="193"/>
      <c r="H266" s="166"/>
      <c r="I266" s="167"/>
    </row>
    <row r="267" spans="1:9" ht="12" customHeight="1">
      <c r="A267" s="200"/>
      <c r="B267" s="169">
        <v>632001</v>
      </c>
      <c r="C267" s="199" t="s">
        <v>237</v>
      </c>
      <c r="D267" s="95">
        <v>187.8</v>
      </c>
      <c r="E267" s="95">
        <v>179.64</v>
      </c>
      <c r="F267" s="95">
        <v>176.22</v>
      </c>
      <c r="G267" s="198">
        <v>280</v>
      </c>
      <c r="H267" s="171">
        <v>280</v>
      </c>
      <c r="I267" s="172">
        <v>280</v>
      </c>
    </row>
    <row r="268" spans="1:9" ht="12" customHeight="1">
      <c r="A268" s="200"/>
      <c r="B268" s="169">
        <v>632002</v>
      </c>
      <c r="C268" s="199" t="s">
        <v>238</v>
      </c>
      <c r="D268" s="95">
        <v>154</v>
      </c>
      <c r="E268" s="95">
        <v>164</v>
      </c>
      <c r="F268" s="95">
        <v>168</v>
      </c>
      <c r="G268" s="198">
        <v>250</v>
      </c>
      <c r="H268" s="171">
        <v>250</v>
      </c>
      <c r="I268" s="172">
        <v>250</v>
      </c>
    </row>
    <row r="269" spans="1:9" ht="12" customHeight="1">
      <c r="A269" s="246"/>
      <c r="B269" s="236">
        <v>633006</v>
      </c>
      <c r="C269" s="203" t="s">
        <v>170</v>
      </c>
      <c r="D269" s="95">
        <v>0</v>
      </c>
      <c r="E269" s="95">
        <v>0</v>
      </c>
      <c r="F269" s="95">
        <v>0</v>
      </c>
      <c r="G269" s="198">
        <v>430</v>
      </c>
      <c r="H269" s="171">
        <v>0</v>
      </c>
      <c r="I269" s="172">
        <v>0</v>
      </c>
    </row>
    <row r="270" spans="1:9" ht="12" customHeight="1" thickBot="1">
      <c r="A270" s="246"/>
      <c r="B270" s="236">
        <v>633006</v>
      </c>
      <c r="C270" s="234" t="s">
        <v>239</v>
      </c>
      <c r="D270" s="209">
        <v>16.67</v>
      </c>
      <c r="E270" s="209">
        <v>17.9</v>
      </c>
      <c r="F270" s="209">
        <v>18.57</v>
      </c>
      <c r="G270" s="181">
        <v>20</v>
      </c>
      <c r="H270" s="182">
        <v>20</v>
      </c>
      <c r="I270" s="183">
        <v>20</v>
      </c>
    </row>
    <row r="271" spans="1:9" ht="12" customHeight="1" thickBot="1">
      <c r="A271" s="184"/>
      <c r="B271" s="156">
        <v>635</v>
      </c>
      <c r="C271" s="185" t="s">
        <v>184</v>
      </c>
      <c r="D271" s="204">
        <f aca="true" t="shared" si="40" ref="D271:I271">SUM(D273)</f>
        <v>0</v>
      </c>
      <c r="E271" s="204">
        <f t="shared" si="40"/>
        <v>0</v>
      </c>
      <c r="F271" s="204">
        <f t="shared" si="40"/>
        <v>0</v>
      </c>
      <c r="G271" s="205">
        <f t="shared" si="40"/>
        <v>0</v>
      </c>
      <c r="H271" s="204">
        <f t="shared" si="40"/>
        <v>0</v>
      </c>
      <c r="I271" s="204">
        <f t="shared" si="40"/>
        <v>0</v>
      </c>
    </row>
    <row r="272" spans="1:9" ht="12" customHeight="1" thickBot="1">
      <c r="A272" s="243"/>
      <c r="B272" s="227"/>
      <c r="C272" s="228"/>
      <c r="D272" s="257"/>
      <c r="E272" s="257"/>
      <c r="F272" s="257"/>
      <c r="G272" s="258"/>
      <c r="H272" s="286"/>
      <c r="I272" s="287"/>
    </row>
    <row r="273" spans="1:9" ht="12" customHeight="1" thickBot="1">
      <c r="A273" s="184"/>
      <c r="B273" s="285">
        <v>635006</v>
      </c>
      <c r="C273" s="240" t="s">
        <v>240</v>
      </c>
      <c r="D273" s="231">
        <v>0</v>
      </c>
      <c r="E273" s="231">
        <v>0</v>
      </c>
      <c r="F273" s="231"/>
      <c r="G273" s="232"/>
      <c r="H273" s="153"/>
      <c r="I273" s="154"/>
    </row>
    <row r="274" spans="1:9" ht="12" customHeight="1" hidden="1" outlineLevel="1">
      <c r="A274" s="211"/>
      <c r="B274" s="206" t="s">
        <v>210</v>
      </c>
      <c r="C274" s="212" t="s">
        <v>86</v>
      </c>
      <c r="D274" s="191"/>
      <c r="E274" s="191"/>
      <c r="F274" s="191"/>
      <c r="G274" s="193"/>
      <c r="H274" s="166"/>
      <c r="I274" s="167"/>
    </row>
    <row r="275" spans="1:9" ht="12" customHeight="1" hidden="1" outlineLevel="1">
      <c r="A275" s="201"/>
      <c r="B275" s="202">
        <v>632002</v>
      </c>
      <c r="C275" s="203" t="s">
        <v>88</v>
      </c>
      <c r="D275" s="95"/>
      <c r="E275" s="95"/>
      <c r="F275" s="95"/>
      <c r="G275" s="198"/>
      <c r="H275" s="171"/>
      <c r="I275" s="172"/>
    </row>
    <row r="276" spans="1:9" ht="12" customHeight="1" outlineLevel="1" thickBot="1">
      <c r="A276" s="216"/>
      <c r="B276" s="309">
        <v>637</v>
      </c>
      <c r="C276" s="157" t="s">
        <v>114</v>
      </c>
      <c r="D276" s="204">
        <f aca="true" t="shared" si="41" ref="D276:I276">SUM(D278:D279)</f>
        <v>33.19</v>
      </c>
      <c r="E276" s="204">
        <f t="shared" si="41"/>
        <v>33.19</v>
      </c>
      <c r="F276" s="204">
        <f t="shared" si="41"/>
        <v>33.19</v>
      </c>
      <c r="G276" s="205">
        <f>SUM(G278:G279)</f>
        <v>33</v>
      </c>
      <c r="H276" s="204">
        <f t="shared" si="41"/>
        <v>33</v>
      </c>
      <c r="I276" s="204">
        <f t="shared" si="41"/>
        <v>33</v>
      </c>
    </row>
    <row r="277" spans="1:9" ht="12" customHeight="1" outlineLevel="1">
      <c r="A277" s="211"/>
      <c r="B277" s="310"/>
      <c r="C277" s="162"/>
      <c r="D277" s="191"/>
      <c r="E277" s="191"/>
      <c r="F277" s="191"/>
      <c r="G277" s="193"/>
      <c r="H277" s="166"/>
      <c r="I277" s="167"/>
    </row>
    <row r="278" spans="1:9" ht="12" customHeight="1" outlineLevel="1">
      <c r="A278" s="176"/>
      <c r="B278" s="177">
        <v>637004</v>
      </c>
      <c r="C278" s="178" t="s">
        <v>241</v>
      </c>
      <c r="D278" s="95">
        <v>33.19</v>
      </c>
      <c r="E278" s="95">
        <v>33.19</v>
      </c>
      <c r="F278" s="95">
        <v>33.19</v>
      </c>
      <c r="G278" s="198">
        <v>33</v>
      </c>
      <c r="H278" s="171">
        <v>33</v>
      </c>
      <c r="I278" s="172">
        <v>33</v>
      </c>
    </row>
    <row r="279" spans="1:9" ht="12" customHeight="1" outlineLevel="1" thickBot="1">
      <c r="A279" s="201"/>
      <c r="B279" s="202">
        <v>637027</v>
      </c>
      <c r="C279" s="203" t="s">
        <v>242</v>
      </c>
      <c r="D279" s="209">
        <v>0</v>
      </c>
      <c r="E279" s="209">
        <v>0</v>
      </c>
      <c r="F279" s="209">
        <v>0</v>
      </c>
      <c r="G279" s="311">
        <v>0</v>
      </c>
      <c r="H279" s="182">
        <v>0</v>
      </c>
      <c r="I279" s="183">
        <v>0</v>
      </c>
    </row>
    <row r="280" spans="1:9" ht="12" customHeight="1" thickBot="1">
      <c r="A280" s="216"/>
      <c r="B280" s="217">
        <v>642</v>
      </c>
      <c r="C280" s="157" t="s">
        <v>243</v>
      </c>
      <c r="D280" s="204">
        <f>SUM(D282:D284)</f>
        <v>3259.9300000000003</v>
      </c>
      <c r="E280" s="204">
        <f>SUM(E282:E284)</f>
        <v>3401.71</v>
      </c>
      <c r="F280" s="204">
        <f>SUM(F282:F284)</f>
        <v>3659.01</v>
      </c>
      <c r="G280" s="205">
        <f>SUM(G281:G284)</f>
        <v>4605</v>
      </c>
      <c r="H280" s="204">
        <f>SUM(H281:H284)</f>
        <v>4500</v>
      </c>
      <c r="I280" s="204">
        <f>SUM(I281:I284)</f>
        <v>4500</v>
      </c>
    </row>
    <row r="281" spans="1:9" ht="12" customHeight="1">
      <c r="A281" s="211"/>
      <c r="B281" s="233"/>
      <c r="C281" s="386" t="s">
        <v>288</v>
      </c>
      <c r="D281" s="191"/>
      <c r="E281" s="191"/>
      <c r="F281" s="191"/>
      <c r="G281" s="193">
        <v>600</v>
      </c>
      <c r="H281" s="166">
        <v>500</v>
      </c>
      <c r="I281" s="167">
        <v>500</v>
      </c>
    </row>
    <row r="282" spans="1:9" ht="12" customHeight="1">
      <c r="A282" s="174"/>
      <c r="B282" s="169">
        <v>642002</v>
      </c>
      <c r="C282" s="199" t="s">
        <v>289</v>
      </c>
      <c r="D282" s="95">
        <v>1279.97</v>
      </c>
      <c r="E282" s="95">
        <v>0</v>
      </c>
      <c r="F282" s="95">
        <v>1352</v>
      </c>
      <c r="G282" s="198">
        <v>1500</v>
      </c>
      <c r="H282" s="171">
        <v>1500</v>
      </c>
      <c r="I282" s="172">
        <v>1500</v>
      </c>
    </row>
    <row r="283" spans="1:9" ht="12" customHeight="1">
      <c r="A283" s="174"/>
      <c r="B283" s="169">
        <v>642006</v>
      </c>
      <c r="C283" s="199" t="s">
        <v>244</v>
      </c>
      <c r="D283" s="95">
        <v>479.96</v>
      </c>
      <c r="E283" s="95">
        <v>401.71</v>
      </c>
      <c r="F283" s="95">
        <v>807.01</v>
      </c>
      <c r="G283" s="198">
        <v>505</v>
      </c>
      <c r="H283" s="171">
        <v>500</v>
      </c>
      <c r="I283" s="172">
        <v>500</v>
      </c>
    </row>
    <row r="284" spans="1:9" ht="12" customHeight="1" thickBot="1">
      <c r="A284" s="201"/>
      <c r="B284" s="236">
        <v>642007</v>
      </c>
      <c r="C284" s="203" t="s">
        <v>245</v>
      </c>
      <c r="D284" s="209">
        <v>1500</v>
      </c>
      <c r="E284" s="209">
        <v>3000</v>
      </c>
      <c r="F284" s="209">
        <v>1500</v>
      </c>
      <c r="G284" s="181">
        <v>2000</v>
      </c>
      <c r="H284" s="182">
        <v>2000</v>
      </c>
      <c r="I284" s="183">
        <v>2000</v>
      </c>
    </row>
    <row r="285" spans="1:26" s="263" customFormat="1" ht="12" customHeight="1" thickBot="1">
      <c r="A285" s="251" t="s">
        <v>246</v>
      </c>
      <c r="B285" s="312"/>
      <c r="C285" s="253"/>
      <c r="D285" s="254">
        <f aca="true" t="shared" si="42" ref="D285:I285">D287+D290+D293+D304+D308+D321</f>
        <v>58387.8</v>
      </c>
      <c r="E285" s="254">
        <f t="shared" si="42"/>
        <v>69379.84999999999</v>
      </c>
      <c r="F285" s="254">
        <f t="shared" si="42"/>
        <v>72503.07</v>
      </c>
      <c r="G285" s="254">
        <f t="shared" si="42"/>
        <v>82078</v>
      </c>
      <c r="H285" s="254">
        <f t="shared" si="42"/>
        <v>80620</v>
      </c>
      <c r="I285" s="254">
        <f t="shared" si="42"/>
        <v>80620</v>
      </c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61"/>
      <c r="U285" s="261"/>
      <c r="V285" s="261"/>
      <c r="W285" s="261"/>
      <c r="X285" s="261"/>
      <c r="Y285" s="261"/>
      <c r="Z285" s="261"/>
    </row>
    <row r="286" spans="1:9" ht="12" customHeight="1" thickBot="1">
      <c r="A286" s="184" t="s">
        <v>39</v>
      </c>
      <c r="B286" s="156" t="s">
        <v>247</v>
      </c>
      <c r="C286" s="240"/>
      <c r="D286" s="231"/>
      <c r="E286" s="231"/>
      <c r="F286" s="231"/>
      <c r="G286" s="232"/>
      <c r="H286" s="153"/>
      <c r="I286" s="154"/>
    </row>
    <row r="287" spans="1:9" ht="12" customHeight="1" thickBot="1">
      <c r="A287" s="210"/>
      <c r="B287" s="156">
        <v>610</v>
      </c>
      <c r="C287" s="157" t="s">
        <v>62</v>
      </c>
      <c r="D287" s="204">
        <f aca="true" t="shared" si="43" ref="D287:I287">SUM(D289)</f>
        <v>35748.26</v>
      </c>
      <c r="E287" s="204">
        <f t="shared" si="43"/>
        <v>41223.6</v>
      </c>
      <c r="F287" s="204">
        <f t="shared" si="43"/>
        <v>39380.1</v>
      </c>
      <c r="G287" s="205">
        <f>SUM(G289)</f>
        <v>44800</v>
      </c>
      <c r="H287" s="204">
        <f t="shared" si="43"/>
        <v>45000</v>
      </c>
      <c r="I287" s="204">
        <f t="shared" si="43"/>
        <v>45000</v>
      </c>
    </row>
    <row r="288" spans="1:9" ht="12" customHeight="1">
      <c r="A288" s="189"/>
      <c r="B288" s="161"/>
      <c r="C288" s="212"/>
      <c r="D288" s="191"/>
      <c r="E288" s="191"/>
      <c r="F288" s="191"/>
      <c r="G288" s="193"/>
      <c r="H288" s="166"/>
      <c r="I288" s="167"/>
    </row>
    <row r="289" spans="1:9" ht="12" customHeight="1" thickBot="1">
      <c r="A289" s="201"/>
      <c r="B289" s="236">
        <v>610</v>
      </c>
      <c r="C289" s="313" t="s">
        <v>248</v>
      </c>
      <c r="D289" s="209">
        <v>35748.26</v>
      </c>
      <c r="E289" s="209">
        <v>41223.6</v>
      </c>
      <c r="F289" s="209">
        <v>39380.1</v>
      </c>
      <c r="G289" s="181">
        <v>44800</v>
      </c>
      <c r="H289" s="182">
        <v>45000</v>
      </c>
      <c r="I289" s="183">
        <v>45000</v>
      </c>
    </row>
    <row r="290" spans="1:9" ht="12" customHeight="1" thickBot="1">
      <c r="A290" s="264"/>
      <c r="B290" s="156">
        <v>620</v>
      </c>
      <c r="C290" s="314" t="s">
        <v>249</v>
      </c>
      <c r="D290" s="204">
        <f aca="true" t="shared" si="44" ref="D290:I290">SUM(D292)</f>
        <v>12493.67</v>
      </c>
      <c r="E290" s="204">
        <f t="shared" si="44"/>
        <v>13948.71</v>
      </c>
      <c r="F290" s="204">
        <f t="shared" si="44"/>
        <v>13422.09</v>
      </c>
      <c r="G290" s="205">
        <f>SUM(G292)</f>
        <v>15658</v>
      </c>
      <c r="H290" s="204">
        <f t="shared" si="44"/>
        <v>16000</v>
      </c>
      <c r="I290" s="204">
        <f t="shared" si="44"/>
        <v>16000</v>
      </c>
    </row>
    <row r="291" spans="1:9" ht="12" customHeight="1">
      <c r="A291" s="211"/>
      <c r="B291" s="315"/>
      <c r="C291" s="316"/>
      <c r="D291" s="191"/>
      <c r="E291" s="191"/>
      <c r="F291" s="191"/>
      <c r="G291" s="193"/>
      <c r="H291" s="166"/>
      <c r="I291" s="167"/>
    </row>
    <row r="292" spans="1:9" ht="12" customHeight="1" thickBot="1">
      <c r="A292" s="201"/>
      <c r="B292" s="236">
        <v>620</v>
      </c>
      <c r="C292" s="313" t="s">
        <v>250</v>
      </c>
      <c r="D292" s="209">
        <v>12493.67</v>
      </c>
      <c r="E292" s="209">
        <v>13948.71</v>
      </c>
      <c r="F292" s="209">
        <v>13422.09</v>
      </c>
      <c r="G292" s="181">
        <v>15658</v>
      </c>
      <c r="H292" s="182">
        <v>16000</v>
      </c>
      <c r="I292" s="183">
        <v>16000</v>
      </c>
    </row>
    <row r="293" spans="1:9" ht="12" customHeight="1" thickBot="1">
      <c r="A293" s="264"/>
      <c r="B293" s="156">
        <v>630</v>
      </c>
      <c r="C293" s="314" t="s">
        <v>81</v>
      </c>
      <c r="D293" s="204">
        <f aca="true" t="shared" si="45" ref="D293:I293">SUM(D295:D303)</f>
        <v>5664.120000000001</v>
      </c>
      <c r="E293" s="204">
        <f t="shared" si="45"/>
        <v>7314.7</v>
      </c>
      <c r="F293" s="204">
        <f t="shared" si="45"/>
        <v>11055.5</v>
      </c>
      <c r="G293" s="205">
        <f>SUM(G295:G303)</f>
        <v>13270</v>
      </c>
      <c r="H293" s="204">
        <f t="shared" si="45"/>
        <v>13270</v>
      </c>
      <c r="I293" s="204">
        <f t="shared" si="45"/>
        <v>13270</v>
      </c>
    </row>
    <row r="294" spans="1:9" ht="12" customHeight="1">
      <c r="A294" s="176"/>
      <c r="B294" s="317"/>
      <c r="C294" s="318"/>
      <c r="D294" s="257"/>
      <c r="E294" s="257"/>
      <c r="F294" s="257"/>
      <c r="G294" s="258"/>
      <c r="H294" s="286"/>
      <c r="I294" s="287"/>
    </row>
    <row r="295" spans="1:9" ht="12" customHeight="1">
      <c r="A295" s="174"/>
      <c r="B295" s="169">
        <v>632001</v>
      </c>
      <c r="C295" s="319" t="s">
        <v>85</v>
      </c>
      <c r="D295" s="235">
        <v>2441.78</v>
      </c>
      <c r="E295" s="235">
        <v>2496.45</v>
      </c>
      <c r="F295" s="235">
        <v>6312.21</v>
      </c>
      <c r="G295" s="320">
        <v>8300</v>
      </c>
      <c r="H295" s="171">
        <v>8300</v>
      </c>
      <c r="I295" s="172">
        <v>8300</v>
      </c>
    </row>
    <row r="296" spans="1:9" ht="12" customHeight="1">
      <c r="A296" s="174"/>
      <c r="B296" s="169">
        <v>632002</v>
      </c>
      <c r="C296" s="319" t="s">
        <v>88</v>
      </c>
      <c r="D296" s="235">
        <v>204.9</v>
      </c>
      <c r="E296" s="235">
        <v>205.4</v>
      </c>
      <c r="F296" s="235">
        <v>168</v>
      </c>
      <c r="G296" s="320">
        <v>250</v>
      </c>
      <c r="H296" s="171">
        <v>250</v>
      </c>
      <c r="I296" s="172">
        <v>250</v>
      </c>
    </row>
    <row r="297" spans="1:9" ht="12" customHeight="1">
      <c r="A297" s="174"/>
      <c r="B297" s="169">
        <v>632003</v>
      </c>
      <c r="C297" s="319" t="s">
        <v>251</v>
      </c>
      <c r="D297" s="235">
        <v>4.8</v>
      </c>
      <c r="E297" s="235">
        <v>0</v>
      </c>
      <c r="F297" s="235">
        <v>0</v>
      </c>
      <c r="G297" s="320">
        <v>100</v>
      </c>
      <c r="H297" s="171">
        <v>100</v>
      </c>
      <c r="I297" s="172">
        <v>100</v>
      </c>
    </row>
    <row r="298" spans="1:9" ht="12" customHeight="1">
      <c r="A298" s="174"/>
      <c r="B298" s="169">
        <v>633009</v>
      </c>
      <c r="C298" s="319" t="s">
        <v>252</v>
      </c>
      <c r="D298" s="235">
        <v>0</v>
      </c>
      <c r="E298" s="235">
        <v>0</v>
      </c>
      <c r="F298" s="235">
        <v>56.14</v>
      </c>
      <c r="G298" s="320">
        <v>100</v>
      </c>
      <c r="H298" s="171">
        <v>100</v>
      </c>
      <c r="I298" s="172">
        <v>100</v>
      </c>
    </row>
    <row r="299" spans="1:9" ht="12" customHeight="1">
      <c r="A299" s="174"/>
      <c r="B299" s="169">
        <v>633002</v>
      </c>
      <c r="C299" s="319" t="s">
        <v>253</v>
      </c>
      <c r="D299" s="235">
        <v>0</v>
      </c>
      <c r="E299" s="235">
        <v>129</v>
      </c>
      <c r="F299" s="235">
        <v>256.4</v>
      </c>
      <c r="G299" s="320">
        <v>0</v>
      </c>
      <c r="H299" s="171">
        <v>0</v>
      </c>
      <c r="I299" s="172">
        <v>0</v>
      </c>
    </row>
    <row r="300" spans="1:9" ht="12" customHeight="1">
      <c r="A300" s="174"/>
      <c r="B300" s="169">
        <v>633006</v>
      </c>
      <c r="C300" s="319" t="s">
        <v>254</v>
      </c>
      <c r="D300" s="235">
        <v>1799</v>
      </c>
      <c r="E300" s="235">
        <v>2514</v>
      </c>
      <c r="F300" s="235">
        <v>3188</v>
      </c>
      <c r="G300" s="320">
        <v>3200</v>
      </c>
      <c r="H300" s="171">
        <v>3200</v>
      </c>
      <c r="I300" s="172">
        <v>3200</v>
      </c>
    </row>
    <row r="301" spans="1:9" ht="12" customHeight="1">
      <c r="A301" s="174"/>
      <c r="B301" s="169">
        <v>633006</v>
      </c>
      <c r="C301" s="319" t="s">
        <v>255</v>
      </c>
      <c r="D301" s="235">
        <v>1193.68</v>
      </c>
      <c r="E301" s="235">
        <v>1841.91</v>
      </c>
      <c r="F301" s="235">
        <v>965.55</v>
      </c>
      <c r="G301" s="321">
        <v>1000</v>
      </c>
      <c r="H301" s="171">
        <v>1000</v>
      </c>
      <c r="I301" s="172">
        <v>1000</v>
      </c>
    </row>
    <row r="302" spans="1:9" ht="12" customHeight="1">
      <c r="A302" s="211"/>
      <c r="B302" s="206">
        <v>633010</v>
      </c>
      <c r="C302" s="316" t="s">
        <v>171</v>
      </c>
      <c r="D302" s="302">
        <v>0</v>
      </c>
      <c r="E302" s="302">
        <v>0</v>
      </c>
      <c r="F302" s="302">
        <v>0</v>
      </c>
      <c r="G302" s="193">
        <v>200</v>
      </c>
      <c r="H302" s="166">
        <v>200</v>
      </c>
      <c r="I302" s="167">
        <v>200</v>
      </c>
    </row>
    <row r="303" spans="1:9" ht="12" customHeight="1" thickBot="1">
      <c r="A303" s="176"/>
      <c r="B303" s="227">
        <v>633011</v>
      </c>
      <c r="C303" s="318" t="s">
        <v>152</v>
      </c>
      <c r="D303" s="237">
        <v>19.96</v>
      </c>
      <c r="E303" s="322">
        <v>127.94</v>
      </c>
      <c r="F303" s="322">
        <v>109.2</v>
      </c>
      <c r="G303" s="258">
        <v>120</v>
      </c>
      <c r="H303" s="182">
        <v>120</v>
      </c>
      <c r="I303" s="183">
        <v>120</v>
      </c>
    </row>
    <row r="304" spans="1:9" ht="12" customHeight="1" thickBot="1">
      <c r="A304" s="216"/>
      <c r="B304" s="156">
        <v>635</v>
      </c>
      <c r="C304" s="314" t="s">
        <v>172</v>
      </c>
      <c r="D304" s="204">
        <f aca="true" t="shared" si="46" ref="D304:I304">SUM(D306:D307)</f>
        <v>0</v>
      </c>
      <c r="E304" s="204">
        <f t="shared" si="46"/>
        <v>2446.64</v>
      </c>
      <c r="F304" s="204">
        <f t="shared" si="46"/>
        <v>2945.66</v>
      </c>
      <c r="G304" s="205">
        <f>SUM(G306:G307)</f>
        <v>2000</v>
      </c>
      <c r="H304" s="204">
        <f t="shared" si="46"/>
        <v>0</v>
      </c>
      <c r="I304" s="204">
        <f t="shared" si="46"/>
        <v>0</v>
      </c>
    </row>
    <row r="305" spans="1:9" ht="12" customHeight="1">
      <c r="A305" s="211"/>
      <c r="B305" s="315"/>
      <c r="C305" s="316"/>
      <c r="D305" s="191"/>
      <c r="E305" s="191"/>
      <c r="F305" s="191"/>
      <c r="G305" s="193"/>
      <c r="H305" s="166"/>
      <c r="I305" s="167"/>
    </row>
    <row r="306" spans="1:9" ht="12" customHeight="1">
      <c r="A306" s="176"/>
      <c r="B306" s="317">
        <v>635004</v>
      </c>
      <c r="C306" s="318" t="s">
        <v>256</v>
      </c>
      <c r="D306" s="95">
        <v>0</v>
      </c>
      <c r="E306" s="95">
        <v>0</v>
      </c>
      <c r="F306" s="95">
        <v>0</v>
      </c>
      <c r="G306" s="198">
        <v>1500</v>
      </c>
      <c r="H306" s="171">
        <v>0</v>
      </c>
      <c r="I306" s="172">
        <v>0</v>
      </c>
    </row>
    <row r="307" spans="1:9" ht="12" customHeight="1" thickBot="1">
      <c r="A307" s="201"/>
      <c r="B307" s="323">
        <v>635006</v>
      </c>
      <c r="C307" s="324" t="s">
        <v>257</v>
      </c>
      <c r="D307" s="209">
        <v>0</v>
      </c>
      <c r="E307" s="209">
        <v>2446.64</v>
      </c>
      <c r="F307" s="209">
        <v>2945.66</v>
      </c>
      <c r="G307" s="181">
        <v>500</v>
      </c>
      <c r="H307" s="182">
        <v>0</v>
      </c>
      <c r="I307" s="183">
        <v>0</v>
      </c>
    </row>
    <row r="308" spans="1:9" ht="12" customHeight="1" thickBot="1">
      <c r="A308" s="264"/>
      <c r="B308" s="156">
        <v>637</v>
      </c>
      <c r="C308" s="325" t="s">
        <v>114</v>
      </c>
      <c r="D308" s="204">
        <f aca="true" t="shared" si="47" ref="D308:I308">SUM(D310:D319)</f>
        <v>4481.75</v>
      </c>
      <c r="E308" s="204">
        <f t="shared" si="47"/>
        <v>4446.2</v>
      </c>
      <c r="F308" s="204">
        <f t="shared" si="47"/>
        <v>5699.719999999999</v>
      </c>
      <c r="G308" s="205">
        <f>SUM(G310:G319)</f>
        <v>6300</v>
      </c>
      <c r="H308" s="204">
        <f t="shared" si="47"/>
        <v>6300</v>
      </c>
      <c r="I308" s="204">
        <f t="shared" si="47"/>
        <v>6300</v>
      </c>
    </row>
    <row r="309" spans="1:9" ht="12" customHeight="1">
      <c r="A309" s="211"/>
      <c r="B309" s="317"/>
      <c r="C309" s="326"/>
      <c r="D309" s="257"/>
      <c r="E309" s="257"/>
      <c r="F309" s="257"/>
      <c r="G309" s="258"/>
      <c r="H309" s="286"/>
      <c r="I309" s="167"/>
    </row>
    <row r="310" spans="1:9" ht="12" customHeight="1">
      <c r="A310" s="174"/>
      <c r="B310" s="169">
        <v>637001</v>
      </c>
      <c r="C310" s="319" t="s">
        <v>258</v>
      </c>
      <c r="D310" s="235">
        <v>61.4</v>
      </c>
      <c r="E310" s="235">
        <v>59</v>
      </c>
      <c r="F310" s="235">
        <v>145</v>
      </c>
      <c r="G310" s="320">
        <v>200</v>
      </c>
      <c r="H310" s="171">
        <v>200</v>
      </c>
      <c r="I310" s="172">
        <v>200</v>
      </c>
    </row>
    <row r="311" spans="1:9" ht="12" customHeight="1">
      <c r="A311" s="174"/>
      <c r="B311" s="169">
        <v>637004</v>
      </c>
      <c r="C311" s="319" t="s">
        <v>119</v>
      </c>
      <c r="D311" s="235">
        <v>0</v>
      </c>
      <c r="E311" s="235">
        <v>208.72</v>
      </c>
      <c r="F311" s="235">
        <v>195</v>
      </c>
      <c r="G311" s="320">
        <v>500</v>
      </c>
      <c r="H311" s="171">
        <v>500</v>
      </c>
      <c r="I311" s="172">
        <v>500</v>
      </c>
    </row>
    <row r="312" spans="1:9" ht="12" customHeight="1">
      <c r="A312" s="174"/>
      <c r="B312" s="169">
        <v>637014</v>
      </c>
      <c r="C312" s="319" t="s">
        <v>259</v>
      </c>
      <c r="D312" s="235">
        <v>4046.37</v>
      </c>
      <c r="E312" s="235">
        <v>3765.65</v>
      </c>
      <c r="F312" s="235">
        <v>2314.16</v>
      </c>
      <c r="G312" s="320">
        <v>3500</v>
      </c>
      <c r="H312" s="171">
        <v>3500</v>
      </c>
      <c r="I312" s="172">
        <v>3500</v>
      </c>
    </row>
    <row r="313" spans="1:9" ht="12" customHeight="1">
      <c r="A313" s="174"/>
      <c r="B313" s="169">
        <v>637014</v>
      </c>
      <c r="C313" s="319" t="s">
        <v>260</v>
      </c>
      <c r="D313" s="235">
        <v>0</v>
      </c>
      <c r="E313" s="235">
        <v>0</v>
      </c>
      <c r="F313" s="235">
        <v>1028.11</v>
      </c>
      <c r="G313" s="320">
        <v>1600</v>
      </c>
      <c r="H313" s="171">
        <v>1600</v>
      </c>
      <c r="I313" s="172">
        <v>1600</v>
      </c>
    </row>
    <row r="314" spans="1:9" ht="12" customHeight="1">
      <c r="A314" s="174"/>
      <c r="B314" s="327">
        <v>634004</v>
      </c>
      <c r="C314" s="319" t="s">
        <v>261</v>
      </c>
      <c r="D314" s="235">
        <v>0</v>
      </c>
      <c r="E314" s="235">
        <v>0</v>
      </c>
      <c r="F314" s="235">
        <v>250</v>
      </c>
      <c r="G314" s="320">
        <v>0</v>
      </c>
      <c r="H314" s="171">
        <v>0</v>
      </c>
      <c r="I314" s="172">
        <v>0</v>
      </c>
    </row>
    <row r="315" spans="1:9" ht="12" customHeight="1">
      <c r="A315" s="174"/>
      <c r="B315" s="169">
        <v>637016</v>
      </c>
      <c r="C315" s="328" t="s">
        <v>127</v>
      </c>
      <c r="D315" s="235">
        <v>373.98</v>
      </c>
      <c r="E315" s="235">
        <v>412.83</v>
      </c>
      <c r="F315" s="235">
        <v>456.15</v>
      </c>
      <c r="G315" s="320">
        <v>500</v>
      </c>
      <c r="H315" s="171">
        <v>500</v>
      </c>
      <c r="I315" s="172">
        <v>500</v>
      </c>
    </row>
    <row r="316" spans="1:9" s="126" customFormat="1" ht="12" customHeight="1" hidden="1">
      <c r="A316" s="176"/>
      <c r="B316" s="327"/>
      <c r="C316" s="328"/>
      <c r="D316" s="235"/>
      <c r="E316" s="235"/>
      <c r="F316" s="235"/>
      <c r="G316" s="320"/>
      <c r="H316" s="171"/>
      <c r="I316" s="172"/>
    </row>
    <row r="317" spans="1:9" s="126" customFormat="1" ht="12" customHeight="1">
      <c r="A317" s="174"/>
      <c r="B317" s="169">
        <v>633016</v>
      </c>
      <c r="C317" s="328" t="s">
        <v>141</v>
      </c>
      <c r="D317" s="235">
        <v>0</v>
      </c>
      <c r="E317" s="235">
        <v>0</v>
      </c>
      <c r="F317" s="235">
        <v>0</v>
      </c>
      <c r="G317" s="320">
        <v>0</v>
      </c>
      <c r="H317" s="171">
        <v>0</v>
      </c>
      <c r="I317" s="172">
        <v>0</v>
      </c>
    </row>
    <row r="318" spans="1:9" s="126" customFormat="1" ht="12" customHeight="1">
      <c r="A318" s="201"/>
      <c r="B318" s="169">
        <v>637037</v>
      </c>
      <c r="C318" s="328" t="s">
        <v>262</v>
      </c>
      <c r="D318" s="235">
        <v>0</v>
      </c>
      <c r="E318" s="235">
        <v>0</v>
      </c>
      <c r="F318" s="235">
        <v>1182</v>
      </c>
      <c r="G318" s="320">
        <v>0</v>
      </c>
      <c r="H318" s="171">
        <v>0</v>
      </c>
      <c r="I318" s="172">
        <v>0</v>
      </c>
    </row>
    <row r="319" spans="1:9" s="126" customFormat="1" ht="12" customHeight="1" thickBot="1">
      <c r="A319" s="201"/>
      <c r="B319" s="327">
        <v>642015</v>
      </c>
      <c r="C319" s="328" t="s">
        <v>263</v>
      </c>
      <c r="D319" s="235">
        <v>0</v>
      </c>
      <c r="E319" s="235">
        <v>0</v>
      </c>
      <c r="F319" s="235">
        <v>129.3</v>
      </c>
      <c r="G319" s="320">
        <v>0</v>
      </c>
      <c r="H319" s="171">
        <v>0</v>
      </c>
      <c r="I319" s="172">
        <v>0</v>
      </c>
    </row>
    <row r="320" spans="1:9" ht="12" customHeight="1" thickBot="1">
      <c r="A320" s="184" t="s">
        <v>264</v>
      </c>
      <c r="B320" s="156" t="s">
        <v>265</v>
      </c>
      <c r="C320" s="240"/>
      <c r="D320" s="231"/>
      <c r="E320" s="231"/>
      <c r="F320" s="231"/>
      <c r="G320" s="232"/>
      <c r="H320" s="153"/>
      <c r="I320" s="154"/>
    </row>
    <row r="321" spans="1:9" ht="12" customHeight="1" thickBot="1">
      <c r="A321" s="184"/>
      <c r="B321" s="156">
        <v>640</v>
      </c>
      <c r="C321" s="157" t="s">
        <v>266</v>
      </c>
      <c r="D321" s="204">
        <f aca="true" t="shared" si="48" ref="D321:I321">SUM(D323)</f>
        <v>0</v>
      </c>
      <c r="E321" s="204">
        <f t="shared" si="48"/>
        <v>0</v>
      </c>
      <c r="F321" s="204">
        <f t="shared" si="48"/>
        <v>0</v>
      </c>
      <c r="G321" s="205">
        <f>SUM(G323)</f>
        <v>50</v>
      </c>
      <c r="H321" s="204">
        <f t="shared" si="48"/>
        <v>50</v>
      </c>
      <c r="I321" s="204">
        <f t="shared" si="48"/>
        <v>50</v>
      </c>
    </row>
    <row r="322" spans="1:9" ht="12" customHeight="1">
      <c r="A322" s="189"/>
      <c r="B322" s="161"/>
      <c r="C322" s="212"/>
      <c r="D322" s="191"/>
      <c r="E322" s="191"/>
      <c r="F322" s="191"/>
      <c r="G322" s="193"/>
      <c r="H322" s="166"/>
      <c r="I322" s="167"/>
    </row>
    <row r="323" spans="1:26" ht="12" customHeight="1" thickBot="1">
      <c r="A323" s="246"/>
      <c r="B323" s="236">
        <v>642002</v>
      </c>
      <c r="C323" s="313" t="s">
        <v>267</v>
      </c>
      <c r="D323" s="209">
        <v>0</v>
      </c>
      <c r="E323" s="209">
        <v>0</v>
      </c>
      <c r="F323" s="209">
        <v>0</v>
      </c>
      <c r="G323" s="181">
        <v>50</v>
      </c>
      <c r="H323" s="259">
        <v>50</v>
      </c>
      <c r="I323" s="260">
        <v>50</v>
      </c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61"/>
      <c r="U323" s="261"/>
      <c r="V323" s="261"/>
      <c r="W323" s="261"/>
      <c r="X323" s="261"/>
      <c r="Y323" s="261"/>
      <c r="Z323" s="261"/>
    </row>
    <row r="324" spans="1:26" s="263" customFormat="1" ht="12" customHeight="1" thickBot="1">
      <c r="A324" s="251" t="s">
        <v>268</v>
      </c>
      <c r="B324" s="297"/>
      <c r="C324" s="298"/>
      <c r="D324" s="254">
        <f aca="true" t="shared" si="49" ref="D324:I324">D325+D328</f>
        <v>2264.88</v>
      </c>
      <c r="E324" s="254">
        <f t="shared" si="49"/>
        <v>3650</v>
      </c>
      <c r="F324" s="254">
        <f t="shared" si="49"/>
        <v>1050</v>
      </c>
      <c r="G324" s="254">
        <f t="shared" si="49"/>
        <v>4750</v>
      </c>
      <c r="H324" s="254">
        <f t="shared" si="49"/>
        <v>2750</v>
      </c>
      <c r="I324" s="254">
        <f t="shared" si="49"/>
        <v>2750</v>
      </c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61"/>
      <c r="U324" s="261"/>
      <c r="V324" s="261"/>
      <c r="W324" s="261"/>
      <c r="X324" s="261"/>
      <c r="Y324" s="261"/>
      <c r="Z324" s="261"/>
    </row>
    <row r="325" spans="1:9" ht="12" customHeight="1" thickBot="1">
      <c r="A325" s="329"/>
      <c r="B325" s="330">
        <v>630</v>
      </c>
      <c r="C325" s="331" t="s">
        <v>81</v>
      </c>
      <c r="D325" s="204">
        <f aca="true" t="shared" si="50" ref="D325:I325">SUM(D327)</f>
        <v>1514.88</v>
      </c>
      <c r="E325" s="204">
        <f t="shared" si="50"/>
        <v>2000</v>
      </c>
      <c r="F325" s="204">
        <f t="shared" si="50"/>
        <v>0</v>
      </c>
      <c r="G325" s="205">
        <f>SUM(G327)</f>
        <v>4000</v>
      </c>
      <c r="H325" s="204">
        <f t="shared" si="50"/>
        <v>2000</v>
      </c>
      <c r="I325" s="204">
        <f t="shared" si="50"/>
        <v>2000</v>
      </c>
    </row>
    <row r="326" spans="1:9" ht="12" customHeight="1">
      <c r="A326" s="332"/>
      <c r="B326" s="333"/>
      <c r="C326" s="334"/>
      <c r="D326" s="191"/>
      <c r="E326" s="191"/>
      <c r="F326" s="191"/>
      <c r="G326" s="193"/>
      <c r="H326" s="166"/>
      <c r="I326" s="167"/>
    </row>
    <row r="327" spans="1:9" ht="12" customHeight="1" outlineLevel="1" thickBot="1">
      <c r="A327" s="335" t="s">
        <v>269</v>
      </c>
      <c r="B327" s="202">
        <v>633016</v>
      </c>
      <c r="C327" s="203" t="s">
        <v>270</v>
      </c>
      <c r="D327" s="209">
        <v>1514.88</v>
      </c>
      <c r="E327" s="209">
        <v>2000</v>
      </c>
      <c r="F327" s="209">
        <v>0</v>
      </c>
      <c r="G327" s="181">
        <v>4000</v>
      </c>
      <c r="H327" s="182">
        <v>2000</v>
      </c>
      <c r="I327" s="183">
        <v>2000</v>
      </c>
    </row>
    <row r="328" spans="1:14" ht="12" customHeight="1" outlineLevel="1" thickBot="1">
      <c r="A328" s="336"/>
      <c r="B328" s="217">
        <v>640</v>
      </c>
      <c r="C328" s="157" t="s">
        <v>266</v>
      </c>
      <c r="D328" s="204">
        <f aca="true" t="shared" si="51" ref="D328:I328">SUM(D330:D332)</f>
        <v>750</v>
      </c>
      <c r="E328" s="204">
        <f t="shared" si="51"/>
        <v>1650</v>
      </c>
      <c r="F328" s="204">
        <f t="shared" si="51"/>
        <v>1050</v>
      </c>
      <c r="G328" s="205">
        <f>SUM(G330:G332)</f>
        <v>750</v>
      </c>
      <c r="H328" s="204">
        <f t="shared" si="51"/>
        <v>750</v>
      </c>
      <c r="I328" s="387">
        <f t="shared" si="51"/>
        <v>750</v>
      </c>
      <c r="J328" s="126"/>
      <c r="K328" s="126"/>
      <c r="L328" s="126"/>
      <c r="M328" s="126"/>
      <c r="N328" s="126"/>
    </row>
    <row r="329" spans="1:14" ht="12" customHeight="1" outlineLevel="1">
      <c r="A329" s="160"/>
      <c r="B329" s="225"/>
      <c r="C329" s="212"/>
      <c r="D329" s="191"/>
      <c r="E329" s="191"/>
      <c r="F329" s="191"/>
      <c r="G329" s="193"/>
      <c r="H329" s="166"/>
      <c r="I329" s="388"/>
      <c r="J329" s="126"/>
      <c r="K329" s="126"/>
      <c r="L329" s="126"/>
      <c r="M329" s="126"/>
      <c r="N329" s="126"/>
    </row>
    <row r="330" spans="1:14" ht="12" customHeight="1" outlineLevel="1">
      <c r="A330" s="337" t="s">
        <v>271</v>
      </c>
      <c r="B330" s="175">
        <v>642014</v>
      </c>
      <c r="C330" s="199" t="s">
        <v>272</v>
      </c>
      <c r="D330" s="95">
        <v>750</v>
      </c>
      <c r="E330" s="95">
        <v>1650</v>
      </c>
      <c r="F330" s="95">
        <v>1050</v>
      </c>
      <c r="G330" s="198">
        <v>750</v>
      </c>
      <c r="H330" s="171">
        <v>750</v>
      </c>
      <c r="I330" s="385">
        <v>750</v>
      </c>
      <c r="J330" s="126"/>
      <c r="K330" s="126"/>
      <c r="L330" s="126"/>
      <c r="M330" s="126"/>
      <c r="N330" s="126"/>
    </row>
    <row r="331" spans="1:14" ht="12" customHeight="1" outlineLevel="1">
      <c r="A331" s="338" t="s">
        <v>273</v>
      </c>
      <c r="B331" s="202">
        <v>642014</v>
      </c>
      <c r="C331" s="203" t="s">
        <v>274</v>
      </c>
      <c r="D331" s="95">
        <v>0</v>
      </c>
      <c r="E331" s="95">
        <v>0</v>
      </c>
      <c r="F331" s="95">
        <v>0</v>
      </c>
      <c r="G331" s="198">
        <v>0</v>
      </c>
      <c r="H331" s="171"/>
      <c r="I331" s="385"/>
      <c r="J331" s="126"/>
      <c r="K331" s="126"/>
      <c r="L331" s="126"/>
      <c r="M331" s="126"/>
      <c r="N331" s="126"/>
    </row>
    <row r="332" spans="1:26" ht="12" customHeight="1" outlineLevel="1" thickBot="1">
      <c r="A332" s="338"/>
      <c r="B332" s="339"/>
      <c r="C332" s="340"/>
      <c r="D332" s="341"/>
      <c r="E332" s="341"/>
      <c r="F332" s="341"/>
      <c r="G332" s="342"/>
      <c r="H332" s="259"/>
      <c r="I332" s="389"/>
      <c r="J332" s="343"/>
      <c r="K332" s="343"/>
      <c r="L332" s="343"/>
      <c r="M332" s="343"/>
      <c r="N332" s="343"/>
      <c r="O332" s="261"/>
      <c r="P332" s="261"/>
      <c r="Q332" s="261"/>
      <c r="R332" s="261"/>
      <c r="S332" s="261"/>
      <c r="T332" s="261"/>
      <c r="U332" s="261"/>
      <c r="V332" s="261"/>
      <c r="W332" s="261"/>
      <c r="X332" s="261"/>
      <c r="Y332" s="261"/>
      <c r="Z332" s="261"/>
    </row>
    <row r="333" spans="1:26" s="350" customFormat="1" ht="16.5" customHeight="1" thickBot="1">
      <c r="A333" s="344" t="s">
        <v>275</v>
      </c>
      <c r="B333" s="345"/>
      <c r="C333" s="346"/>
      <c r="D333" s="347">
        <f aca="true" t="shared" si="52" ref="D333:I333">D9+D130+D135+D152+D171+D201+D214+D285+D324</f>
        <v>230623.34999999998</v>
      </c>
      <c r="E333" s="347">
        <f t="shared" si="52"/>
        <v>261802.66999999998</v>
      </c>
      <c r="F333" s="347">
        <f t="shared" si="52"/>
        <v>302442.2</v>
      </c>
      <c r="G333" s="381">
        <f t="shared" si="52"/>
        <v>345204</v>
      </c>
      <c r="H333" s="381">
        <f t="shared" si="52"/>
        <v>334493</v>
      </c>
      <c r="I333" s="390">
        <f t="shared" si="52"/>
        <v>334493</v>
      </c>
      <c r="J333" s="348"/>
      <c r="K333" s="348"/>
      <c r="L333" s="348"/>
      <c r="M333" s="348"/>
      <c r="N333" s="348"/>
      <c r="O333" s="349"/>
      <c r="P333" s="349"/>
      <c r="Q333" s="349"/>
      <c r="R333" s="349"/>
      <c r="S333" s="349"/>
      <c r="T333" s="349"/>
      <c r="U333" s="349"/>
      <c r="V333" s="349"/>
      <c r="W333" s="349"/>
      <c r="X333" s="349"/>
      <c r="Y333" s="349"/>
      <c r="Z333" s="349"/>
    </row>
    <row r="334" spans="1:14" s="132" customFormat="1" ht="16.5" customHeight="1">
      <c r="A334" s="351"/>
      <c r="B334" s="352"/>
      <c r="C334" s="353"/>
      <c r="D334" s="354"/>
      <c r="E334" s="354"/>
      <c r="F334" s="354"/>
      <c r="J334" s="355"/>
      <c r="K334" s="355"/>
      <c r="L334" s="355"/>
      <c r="M334" s="355"/>
      <c r="N334" s="355"/>
    </row>
    <row r="335" spans="10:14" ht="11.25" hidden="1">
      <c r="J335" s="356"/>
      <c r="K335" s="356"/>
      <c r="L335" s="356"/>
      <c r="M335" s="356"/>
      <c r="N335" s="356"/>
    </row>
    <row r="336" spans="3:14" ht="12.75" hidden="1">
      <c r="C336" s="357">
        <f>PMT(3.8%/12,144,10000000,0,0)</f>
        <v>-86584.97545243049</v>
      </c>
      <c r="J336" s="76"/>
      <c r="K336" s="76"/>
      <c r="L336" s="76"/>
      <c r="M336" s="76"/>
      <c r="N336" s="76"/>
    </row>
    <row r="337" spans="2:14" ht="11.25" hidden="1">
      <c r="B337" s="117" t="s">
        <v>276</v>
      </c>
      <c r="C337" s="358">
        <f>+C336*-144</f>
        <v>12468236.465149991</v>
      </c>
      <c r="J337" s="76"/>
      <c r="K337" s="76"/>
      <c r="L337" s="76"/>
      <c r="M337" s="76"/>
      <c r="N337" s="76"/>
    </row>
    <row r="338" spans="2:14" ht="11.25" hidden="1">
      <c r="B338" s="117" t="s">
        <v>277</v>
      </c>
      <c r="C338" s="359">
        <f>+C336*-12</f>
        <v>1039019.7054291659</v>
      </c>
      <c r="J338" s="76"/>
      <c r="K338" s="76"/>
      <c r="L338" s="76"/>
      <c r="M338" s="76"/>
      <c r="N338" s="76"/>
    </row>
    <row r="339" spans="2:14" ht="11.25" hidden="1">
      <c r="B339" s="117" t="s">
        <v>278</v>
      </c>
      <c r="C339" s="359" t="e">
        <f>+#REF!</f>
        <v>#REF!</v>
      </c>
      <c r="J339" s="76"/>
      <c r="K339" s="76"/>
      <c r="L339" s="76"/>
      <c r="M339" s="76"/>
      <c r="N339" s="76"/>
    </row>
    <row r="340" spans="2:14" ht="14.25" customHeight="1" hidden="1">
      <c r="B340" s="117" t="s">
        <v>279</v>
      </c>
      <c r="C340" s="359" t="e">
        <f>+C339*12</f>
        <v>#REF!</v>
      </c>
      <c r="J340" s="76"/>
      <c r="K340" s="76"/>
      <c r="L340" s="76"/>
      <c r="M340" s="76"/>
      <c r="N340" s="76"/>
    </row>
    <row r="341" spans="2:14" ht="16.5" customHeight="1" hidden="1">
      <c r="B341" s="117" t="s">
        <v>280</v>
      </c>
      <c r="C341" s="359">
        <v>69444.44</v>
      </c>
      <c r="J341" s="76"/>
      <c r="K341" s="76"/>
      <c r="L341" s="76"/>
      <c r="M341" s="76"/>
      <c r="N341" s="76"/>
    </row>
    <row r="342" spans="2:14" ht="11.25" customHeight="1" hidden="1">
      <c r="B342" s="117" t="s">
        <v>281</v>
      </c>
      <c r="C342" s="359">
        <f>+C341*12</f>
        <v>833333.28</v>
      </c>
      <c r="J342" s="76"/>
      <c r="K342" s="76"/>
      <c r="L342" s="76"/>
      <c r="M342" s="76"/>
      <c r="N342" s="76"/>
    </row>
    <row r="343" spans="2:14" ht="11.25" hidden="1">
      <c r="B343" s="360"/>
      <c r="C343" s="116"/>
      <c r="J343" s="76"/>
      <c r="K343" s="76"/>
      <c r="L343" s="76"/>
      <c r="M343" s="76"/>
      <c r="N343" s="76"/>
    </row>
    <row r="344" spans="2:14" ht="12" hidden="1" thickTop="1">
      <c r="B344" s="361" t="s">
        <v>282</v>
      </c>
      <c r="C344" s="362"/>
      <c r="J344" s="76"/>
      <c r="K344" s="76"/>
      <c r="L344" s="76"/>
      <c r="M344" s="76"/>
      <c r="N344" s="76"/>
    </row>
    <row r="345" spans="2:14" ht="15" hidden="1">
      <c r="B345" s="363" t="s">
        <v>283</v>
      </c>
      <c r="C345" s="364">
        <f>PMT(4%/12,156,15000000,0,0)</f>
        <v>-123467.42335591247</v>
      </c>
      <c r="J345" s="76"/>
      <c r="K345" s="76"/>
      <c r="L345" s="76"/>
      <c r="M345" s="76"/>
      <c r="N345" s="76"/>
    </row>
    <row r="346" spans="2:14" ht="15" hidden="1">
      <c r="B346" s="363" t="s">
        <v>284</v>
      </c>
      <c r="C346" s="365">
        <f>(+C345*12)*-1</f>
        <v>1481609.0802709498</v>
      </c>
      <c r="J346" s="76"/>
      <c r="K346" s="76"/>
      <c r="L346" s="76"/>
      <c r="M346" s="76"/>
      <c r="N346" s="76"/>
    </row>
    <row r="347" spans="2:14" ht="15" hidden="1">
      <c r="B347" s="363" t="s">
        <v>285</v>
      </c>
      <c r="C347" s="365">
        <f>+C346-C348</f>
        <v>231609.08027094975</v>
      </c>
      <c r="J347" s="76"/>
      <c r="K347" s="76"/>
      <c r="L347" s="76"/>
      <c r="M347" s="76"/>
      <c r="N347" s="76"/>
    </row>
    <row r="348" spans="2:14" ht="15.75" hidden="1" thickBot="1">
      <c r="B348" s="366" t="s">
        <v>286</v>
      </c>
      <c r="C348" s="367">
        <f>+((15000000/144)*12)</f>
        <v>1250000</v>
      </c>
      <c r="J348" s="391"/>
      <c r="K348" s="391"/>
      <c r="L348" s="391"/>
      <c r="M348" s="391"/>
      <c r="N348" s="391"/>
    </row>
    <row r="349" spans="2:14" ht="11.25">
      <c r="B349" s="116"/>
      <c r="C349" s="116"/>
      <c r="J349" s="126"/>
      <c r="K349" s="126"/>
      <c r="L349" s="126"/>
      <c r="M349" s="126"/>
      <c r="N349" s="126"/>
    </row>
    <row r="350" spans="2:3" ht="11.25">
      <c r="B350" s="116"/>
      <c r="C350" s="116"/>
    </row>
    <row r="351" spans="2:3" ht="11.25">
      <c r="B351" s="116"/>
      <c r="C351" s="116"/>
    </row>
    <row r="352" spans="2:3" ht="11.25" hidden="1">
      <c r="B352" s="116"/>
      <c r="C352" s="116"/>
    </row>
    <row r="353" spans="2:3" ht="11.25">
      <c r="B353" s="116"/>
      <c r="C353" s="116"/>
    </row>
    <row r="354" spans="2:3" ht="11.25">
      <c r="B354" s="116"/>
      <c r="C354" s="116"/>
    </row>
    <row r="355" spans="2:3" ht="11.25">
      <c r="B355" s="116"/>
      <c r="C355" s="116"/>
    </row>
    <row r="356" spans="2:3" ht="11.25">
      <c r="B356" s="116"/>
      <c r="C356" s="116"/>
    </row>
    <row r="357" spans="1:3" ht="12.75" hidden="1">
      <c r="A357" s="368"/>
      <c r="B357" s="116"/>
      <c r="C357" s="116"/>
    </row>
    <row r="362" ht="11.25" hidden="1"/>
    <row r="367" ht="11.25" hidden="1"/>
    <row r="368" ht="11.25" hidden="1"/>
    <row r="377" ht="11.25" hidden="1"/>
    <row r="378" ht="11.25" hidden="1"/>
    <row r="381" spans="2:3" ht="11.25">
      <c r="B381" s="116"/>
      <c r="C381" s="116"/>
    </row>
    <row r="382" spans="2:3" ht="11.25">
      <c r="B382" s="116"/>
      <c r="C382" s="116"/>
    </row>
    <row r="383" spans="2:3" ht="11.25">
      <c r="B383" s="116"/>
      <c r="C383" s="116"/>
    </row>
    <row r="384" spans="2:3" ht="11.25">
      <c r="B384" s="116"/>
      <c r="C384" s="116"/>
    </row>
    <row r="385" spans="2:3" ht="11.25">
      <c r="B385" s="116"/>
      <c r="C385" s="116"/>
    </row>
    <row r="386" spans="2:3" ht="11.25">
      <c r="B386" s="116"/>
      <c r="C386" s="116"/>
    </row>
    <row r="387" spans="2:3" ht="11.25">
      <c r="B387" s="116"/>
      <c r="C387" s="116"/>
    </row>
    <row r="388" spans="2:3" ht="11.25">
      <c r="B388" s="116"/>
      <c r="C388" s="116"/>
    </row>
    <row r="389" spans="2:3" ht="11.25">
      <c r="B389" s="116"/>
      <c r="C389" s="116"/>
    </row>
    <row r="390" spans="2:3" ht="11.25">
      <c r="B390" s="116"/>
      <c r="C390" s="116"/>
    </row>
    <row r="391" spans="2:3" ht="11.25" hidden="1">
      <c r="B391" s="116"/>
      <c r="C391" s="116"/>
    </row>
    <row r="392" spans="2:3" ht="11.25" hidden="1">
      <c r="B392" s="116"/>
      <c r="C392" s="116"/>
    </row>
    <row r="393" spans="2:3" ht="11.25">
      <c r="B393" s="116"/>
      <c r="C393" s="116"/>
    </row>
    <row r="394" spans="2:3" ht="11.25">
      <c r="B394" s="116"/>
      <c r="C394" s="116"/>
    </row>
    <row r="395" spans="2:3" ht="11.25">
      <c r="B395" s="116"/>
      <c r="C395" s="116"/>
    </row>
    <row r="396" spans="2:3" ht="11.25">
      <c r="B396" s="116"/>
      <c r="C396" s="116"/>
    </row>
    <row r="397" spans="2:3" ht="11.25">
      <c r="B397" s="116"/>
      <c r="C397" s="116"/>
    </row>
    <row r="398" spans="2:3" ht="11.25">
      <c r="B398" s="116"/>
      <c r="C398" s="116"/>
    </row>
    <row r="399" spans="2:3" ht="11.25">
      <c r="B399" s="116"/>
      <c r="C399" s="116"/>
    </row>
    <row r="400" spans="2:3" ht="11.25">
      <c r="B400" s="116"/>
      <c r="C400" s="116"/>
    </row>
    <row r="401" spans="2:3" ht="11.25">
      <c r="B401" s="116"/>
      <c r="C401" s="116"/>
    </row>
    <row r="402" spans="2:3" ht="11.25">
      <c r="B402" s="116"/>
      <c r="C402" s="116"/>
    </row>
    <row r="403" spans="2:3" ht="11.25">
      <c r="B403" s="116"/>
      <c r="C403" s="116"/>
    </row>
    <row r="404" spans="2:3" ht="11.25">
      <c r="B404" s="116"/>
      <c r="C404" s="116"/>
    </row>
    <row r="405" spans="2:3" ht="11.25">
      <c r="B405" s="116"/>
      <c r="C405" s="116"/>
    </row>
    <row r="406" spans="2:3" ht="11.25">
      <c r="B406" s="116"/>
      <c r="C406" s="116"/>
    </row>
    <row r="407" spans="2:3" ht="11.25">
      <c r="B407" s="116"/>
      <c r="C407" s="116"/>
    </row>
    <row r="408" spans="2:3" ht="11.25">
      <c r="B408" s="116"/>
      <c r="C408" s="116"/>
    </row>
    <row r="409" spans="2:3" ht="11.25">
      <c r="B409" s="116"/>
      <c r="C409" s="116"/>
    </row>
    <row r="410" spans="2:3" ht="11.25">
      <c r="B410" s="116"/>
      <c r="C410" s="116"/>
    </row>
    <row r="411" spans="2:3" ht="19.5" customHeight="1">
      <c r="B411" s="116"/>
      <c r="C411" s="116"/>
    </row>
    <row r="412" spans="2:3" ht="11.25">
      <c r="B412" s="116"/>
      <c r="C412" s="116"/>
    </row>
    <row r="417" ht="17.25" customHeight="1"/>
  </sheetData>
  <sheetProtection selectLockedCells="1" selectUnlockedCells="1"/>
  <mergeCells count="1">
    <mergeCell ref="A1:C1"/>
  </mergeCells>
  <printOptions horizontalCentered="1"/>
  <pageMargins left="0.25" right="0.25" top="0.3472222222222222" bottom="0.75" header="0.5118055555555555" footer="0.3"/>
  <pageSetup horizontalDpi="300" verticalDpi="300" orientation="landscape" paperSize="9" r:id="rId2"/>
  <headerFooter alignWithMargins="0">
    <oddFooter>&amp;L&amp;D&amp;R&amp;P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aniko</cp:lastModifiedBy>
  <cp:lastPrinted>2023-02-14T13:00:28Z</cp:lastPrinted>
  <dcterms:created xsi:type="dcterms:W3CDTF">2023-02-06T17:15:41Z</dcterms:created>
  <dcterms:modified xsi:type="dcterms:W3CDTF">2023-03-01T07:45:02Z</dcterms:modified>
  <cp:category/>
  <cp:version/>
  <cp:contentType/>
  <cp:contentStatus/>
</cp:coreProperties>
</file>